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gmuedu.sharepoint.com/sites/TEMP-GrandChallengesCommittee-GRP-InvestmentSubcommittee/Shared Documents/Investment Working Group/Public-Facing RFP Materials/"/>
    </mc:Choice>
  </mc:AlternateContent>
  <xr:revisionPtr revIDLastSave="0" documentId="8_{5B8591BC-F960-4E93-B22E-99CCC2081DF1}" xr6:coauthVersionLast="47" xr6:coauthVersionMax="47" xr10:uidLastSave="{00000000-0000-0000-0000-000000000000}"/>
  <bookViews>
    <workbookView xWindow="28680" yWindow="-4920" windowWidth="29040" windowHeight="15720" tabRatio="722" xr2:uid="{00000000-000D-0000-FFFF-FFFF00000000}"/>
  </bookViews>
  <sheets>
    <sheet name="Sponsor Budget" sheetId="1" r:id="rId1"/>
    <sheet name="Irregular Budget Tool" sheetId="18" state="hidden" r:id="rId2"/>
    <sheet name="Unit Match" sheetId="20" r:id="rId3"/>
    <sheet name="Award Budget" sheetId="16" state="hidden" r:id="rId4"/>
    <sheet name="Travel Wrkst" sheetId="12" state="hidden" r:id="rId5"/>
    <sheet name="General Costs Wrkst" sheetId="13" state="hidden" r:id="rId6"/>
    <sheet name="NIH Consortium Wrkst" sheetId="14" state="hidden" r:id="rId7"/>
    <sheet name="USDA.NIFA Wrkst" sheetId="15" state="hidden" r:id="rId8"/>
    <sheet name="Effort Conversion" sheetId="17" state="hidden" r:id="rId9"/>
    <sheet name="Source-Protected" sheetId="3" r:id="rId10"/>
  </sheets>
  <externalReferences>
    <externalReference r:id="rId11"/>
    <externalReference r:id="rId12"/>
  </externalReferences>
  <definedNames>
    <definedName name="Acad.Cal.Begin">#REF!</definedName>
    <definedName name="Acad.Cal.End">#REF!</definedName>
    <definedName name="Activity">'Source-Protected'!$A$2:$A$4</definedName>
    <definedName name="AppTypes">#REF!</definedName>
    <definedName name="DaysAfterRaise">#REF!</definedName>
    <definedName name="DaysfromRaisetoEndOfProject">#REF!</definedName>
    <definedName name="DaysInProj">#REF!</definedName>
    <definedName name="DaysOfProjectInThisYear">#REF!</definedName>
    <definedName name="DaysTilBegin">#REF!</definedName>
    <definedName name="DaysTilRaise">#REF!</definedName>
    <definedName name="EndDate">#REF!</definedName>
    <definedName name="EscalationDate">#REF!</definedName>
    <definedName name="_xlnm.Print_Titles" localSheetId="0">'Sponsor Budget'!$3:$4</definedName>
    <definedName name="_xlnm.Print_Titles" localSheetId="2">'Unit Match'!$2:$3</definedName>
    <definedName name="Rate">'Source-Protected'!$A$7:$A$19</definedName>
    <definedName name="RATEDES">#REF!</definedName>
    <definedName name="RATEDESC">#REF!</definedName>
    <definedName name="RATEDESCRIP">#REF!</definedName>
    <definedName name="RATEPERCENTAGE">#REF!</definedName>
    <definedName name="RATETYPE">#REF!</definedName>
    <definedName name="StartDate">#REF!</definedName>
    <definedName name="StdRaise">#REF!</definedName>
    <definedName name="Sumer1End">#REF!</definedName>
    <definedName name="Sumer1Start">#REF!</definedName>
    <definedName name="Sumer2End">#REF!</definedName>
    <definedName name="Sumer2Start">#REF!</definedName>
    <definedName name="Sumer3End">#REF!</definedName>
    <definedName name="Sumer3Start">#REF!</definedName>
    <definedName name="Sumer4End">#REF!</definedName>
    <definedName name="Sumer4Start">#REF!</definedName>
    <definedName name="Sumer5End">#REF!</definedName>
    <definedName name="Sumer5Start">#REF!</definedName>
    <definedName name="Sumer6End">#REF!</definedName>
    <definedName name="Sumer6Start">#REF!</definedName>
    <definedName name="Summer1Start">#REF!</definedName>
    <definedName name="Y1End">#REF!</definedName>
    <definedName name="Y1EscDate">#REF!</definedName>
    <definedName name="Y1Start">#REF!</definedName>
    <definedName name="Y2End">#REF!</definedName>
    <definedName name="Y2EscDate">#REF!</definedName>
    <definedName name="Y2Start">#REF!</definedName>
    <definedName name="Y3End">#REF!</definedName>
    <definedName name="Y3EscDate">#REF!</definedName>
    <definedName name="Y3Start">#REF!</definedName>
    <definedName name="Y4End">#REF!</definedName>
    <definedName name="Y4EscDate">#REF!</definedName>
    <definedName name="Y4Start">#REF!</definedName>
    <definedName name="Y5End">#REF!</definedName>
    <definedName name="Y5EscDate">#REF!</definedName>
    <definedName name="Y5Start">#REF!</definedName>
    <definedName name="Y6EscDate">#REF!</definedName>
    <definedName name="Y6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6" i="1" l="1"/>
  <c r="L116" i="1" s="1"/>
  <c r="M116" i="1" s="1"/>
  <c r="F3" i="20"/>
  <c r="F4" i="1"/>
  <c r="I13" i="13"/>
  <c r="N137" i="20"/>
  <c r="M137" i="20"/>
  <c r="L137" i="20"/>
  <c r="K137" i="20"/>
  <c r="N131" i="20"/>
  <c r="M131" i="20"/>
  <c r="L131" i="20"/>
  <c r="K131" i="20"/>
  <c r="N125" i="20"/>
  <c r="M125" i="20"/>
  <c r="L125" i="20"/>
  <c r="K125" i="20"/>
  <c r="K121" i="20"/>
  <c r="L121" i="20"/>
  <c r="M121" i="20"/>
  <c r="N121" i="20"/>
  <c r="N120" i="20"/>
  <c r="M120" i="20"/>
  <c r="L120" i="20"/>
  <c r="K120" i="20"/>
  <c r="N119" i="20"/>
  <c r="M119" i="20"/>
  <c r="L119" i="20"/>
  <c r="K119" i="20"/>
  <c r="N96" i="20"/>
  <c r="M96" i="20"/>
  <c r="L96" i="20"/>
  <c r="K96" i="20"/>
  <c r="N95" i="20"/>
  <c r="M95" i="20"/>
  <c r="L95" i="20"/>
  <c r="K95" i="20"/>
  <c r="K98" i="20"/>
  <c r="L98" i="20"/>
  <c r="M98" i="20"/>
  <c r="N98" i="20"/>
  <c r="N97" i="20"/>
  <c r="M97" i="20"/>
  <c r="L97" i="20"/>
  <c r="K97" i="20"/>
  <c r="N89" i="20"/>
  <c r="M89" i="20"/>
  <c r="L89" i="20"/>
  <c r="K89" i="20"/>
  <c r="N88" i="20"/>
  <c r="M88" i="20"/>
  <c r="L88" i="20"/>
  <c r="K88" i="20"/>
  <c r="N87" i="20"/>
  <c r="M87" i="20"/>
  <c r="L87" i="20"/>
  <c r="K87" i="20"/>
  <c r="K82" i="20"/>
  <c r="L82" i="20"/>
  <c r="M82" i="20"/>
  <c r="N82" i="20"/>
  <c r="K83" i="20"/>
  <c r="L83" i="20"/>
  <c r="M83" i="20"/>
  <c r="N83" i="20"/>
  <c r="L81" i="20"/>
  <c r="M81" i="20"/>
  <c r="N81" i="20"/>
  <c r="K81" i="20"/>
  <c r="K112" i="1"/>
  <c r="D3" i="16"/>
  <c r="E3" i="16"/>
  <c r="F3" i="16"/>
  <c r="G3" i="16"/>
  <c r="C3" i="16"/>
  <c r="J67" i="1" l="1"/>
  <c r="J68" i="1"/>
  <c r="J69" i="1"/>
  <c r="J66" i="1"/>
  <c r="J65" i="20" s="1"/>
  <c r="F115" i="20"/>
  <c r="K115" i="20" s="1"/>
  <c r="L115" i="20" s="1"/>
  <c r="M115" i="20" s="1"/>
  <c r="H111" i="20"/>
  <c r="G111" i="20"/>
  <c r="F111" i="20"/>
  <c r="K111" i="20" s="1"/>
  <c r="L111" i="20" s="1"/>
  <c r="H10" i="20"/>
  <c r="H11" i="1"/>
  <c r="K209" i="20"/>
  <c r="M206" i="20"/>
  <c r="L206" i="20"/>
  <c r="K206" i="20"/>
  <c r="N203" i="20"/>
  <c r="D194" i="20"/>
  <c r="M183" i="20"/>
  <c r="M189" i="20" s="1"/>
  <c r="L183" i="20"/>
  <c r="L189" i="20" s="1"/>
  <c r="K183" i="20"/>
  <c r="K189" i="20" s="1"/>
  <c r="N182" i="20"/>
  <c r="N181" i="20"/>
  <c r="N180" i="20"/>
  <c r="N179" i="20"/>
  <c r="N178" i="20"/>
  <c r="N177" i="20"/>
  <c r="N176" i="20"/>
  <c r="N175" i="20"/>
  <c r="N174" i="20"/>
  <c r="N173" i="20"/>
  <c r="N172" i="20"/>
  <c r="N171" i="20"/>
  <c r="N170" i="20"/>
  <c r="N169" i="20"/>
  <c r="N168" i="20"/>
  <c r="N167" i="20"/>
  <c r="N166" i="20"/>
  <c r="N165" i="20"/>
  <c r="N164" i="20"/>
  <c r="N163" i="20"/>
  <c r="N162" i="20"/>
  <c r="N161" i="20"/>
  <c r="N160" i="20"/>
  <c r="N159" i="20"/>
  <c r="N158" i="20"/>
  <c r="N157" i="20"/>
  <c r="N156" i="20"/>
  <c r="N155" i="20"/>
  <c r="N154" i="20"/>
  <c r="N153" i="20"/>
  <c r="M148" i="20"/>
  <c r="M202" i="20" s="1"/>
  <c r="L148" i="20"/>
  <c r="L202" i="20" s="1"/>
  <c r="K148" i="20"/>
  <c r="K202" i="20" s="1"/>
  <c r="N147" i="20"/>
  <c r="N146" i="20"/>
  <c r="N145" i="20"/>
  <c r="N144" i="20"/>
  <c r="N143" i="20"/>
  <c r="M140" i="20"/>
  <c r="N139" i="20"/>
  <c r="N138" i="20"/>
  <c r="L140" i="20"/>
  <c r="K140" i="20"/>
  <c r="K134" i="20"/>
  <c r="N133" i="20"/>
  <c r="N132" i="20"/>
  <c r="M134" i="20"/>
  <c r="L134" i="20"/>
  <c r="N127" i="20"/>
  <c r="N126" i="20"/>
  <c r="M128" i="20"/>
  <c r="L128" i="20"/>
  <c r="K128" i="20"/>
  <c r="K114" i="20"/>
  <c r="L114" i="20" s="1"/>
  <c r="M114" i="20" s="1"/>
  <c r="K113" i="20"/>
  <c r="L113" i="20" s="1"/>
  <c r="M113" i="20" s="1"/>
  <c r="M107" i="20"/>
  <c r="L107" i="20"/>
  <c r="K107" i="20"/>
  <c r="N106" i="20"/>
  <c r="N105" i="20"/>
  <c r="N104" i="20"/>
  <c r="N103" i="20"/>
  <c r="N102" i="20"/>
  <c r="N91" i="20"/>
  <c r="N90" i="20"/>
  <c r="M92" i="20"/>
  <c r="K92" i="20"/>
  <c r="M68" i="20"/>
  <c r="L68" i="20"/>
  <c r="K68" i="20"/>
  <c r="J68" i="20"/>
  <c r="M67" i="20"/>
  <c r="L67" i="20"/>
  <c r="K67" i="20"/>
  <c r="J67" i="20"/>
  <c r="J66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L54" i="20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1" i="1"/>
  <c r="N206" i="20" l="1"/>
  <c r="L47" i="20"/>
  <c r="L46" i="20"/>
  <c r="L43" i="20"/>
  <c r="L40" i="20"/>
  <c r="L58" i="20"/>
  <c r="M58" i="20" s="1"/>
  <c r="L57" i="20"/>
  <c r="M54" i="20"/>
  <c r="L41" i="20"/>
  <c r="L61" i="20"/>
  <c r="L53" i="20"/>
  <c r="N92" i="20"/>
  <c r="N134" i="20"/>
  <c r="N189" i="20"/>
  <c r="L37" i="20"/>
  <c r="L42" i="20"/>
  <c r="L60" i="20"/>
  <c r="L56" i="20"/>
  <c r="L76" i="20"/>
  <c r="L187" i="20" s="1"/>
  <c r="M84" i="20"/>
  <c r="L48" i="20"/>
  <c r="L39" i="20"/>
  <c r="L59" i="20"/>
  <c r="L55" i="20"/>
  <c r="M76" i="20"/>
  <c r="M187" i="20" s="1"/>
  <c r="L45" i="20"/>
  <c r="L38" i="20"/>
  <c r="L84" i="20"/>
  <c r="L44" i="20"/>
  <c r="L52" i="20"/>
  <c r="L92" i="20"/>
  <c r="K122" i="20"/>
  <c r="N107" i="20"/>
  <c r="L122" i="20"/>
  <c r="N148" i="20"/>
  <c r="K99" i="20"/>
  <c r="K204" i="20" s="1"/>
  <c r="N67" i="20"/>
  <c r="L99" i="20"/>
  <c r="L204" i="20" s="1"/>
  <c r="N99" i="20"/>
  <c r="M99" i="20"/>
  <c r="M204" i="20" s="1"/>
  <c r="M122" i="20"/>
  <c r="N128" i="20"/>
  <c r="N183" i="20"/>
  <c r="N68" i="20"/>
  <c r="N202" i="20"/>
  <c r="M111" i="20"/>
  <c r="K84" i="20"/>
  <c r="K76" i="20"/>
  <c r="K187" i="20" s="1"/>
  <c r="N115" i="20"/>
  <c r="N140" i="20"/>
  <c r="K116" i="20"/>
  <c r="K205" i="20" s="1"/>
  <c r="M57" i="20" l="1"/>
  <c r="M46" i="20"/>
  <c r="M40" i="20"/>
  <c r="M47" i="20"/>
  <c r="M43" i="20"/>
  <c r="M37" i="20"/>
  <c r="M60" i="20"/>
  <c r="M61" i="20"/>
  <c r="M55" i="20"/>
  <c r="M45" i="20"/>
  <c r="M42" i="20"/>
  <c r="M59" i="20"/>
  <c r="M39" i="20"/>
  <c r="M44" i="20"/>
  <c r="M41" i="20"/>
  <c r="M53" i="20"/>
  <c r="M38" i="20"/>
  <c r="N187" i="20"/>
  <c r="M48" i="20"/>
  <c r="N76" i="20"/>
  <c r="M52" i="20"/>
  <c r="M56" i="20"/>
  <c r="N122" i="20"/>
  <c r="N204" i="20"/>
  <c r="L116" i="20"/>
  <c r="L205" i="20" s="1"/>
  <c r="N84" i="20"/>
  <c r="M116" i="20"/>
  <c r="N114" i="20"/>
  <c r="K150" i="20"/>
  <c r="N113" i="20"/>
  <c r="K207" i="20"/>
  <c r="L150" i="20" l="1"/>
  <c r="L188" i="20" s="1"/>
  <c r="L207" i="20"/>
  <c r="K66" i="20"/>
  <c r="K188" i="20"/>
  <c r="M205" i="20"/>
  <c r="M150" i="20"/>
  <c r="M188" i="20" s="1"/>
  <c r="N55" i="20" l="1"/>
  <c r="N42" i="20"/>
  <c r="O42" i="20" s="1"/>
  <c r="N37" i="20"/>
  <c r="N41" i="20"/>
  <c r="O41" i="20" s="1"/>
  <c r="N54" i="20"/>
  <c r="N40" i="20"/>
  <c r="M207" i="20"/>
  <c r="M66" i="20"/>
  <c r="N111" i="20"/>
  <c r="N116" i="20" s="1"/>
  <c r="N48" i="20"/>
  <c r="O48" i="20" s="1"/>
  <c r="N44" i="20"/>
  <c r="O44" i="20" s="1"/>
  <c r="N57" i="20"/>
  <c r="O57" i="20" s="1"/>
  <c r="N52" i="20" l="1"/>
  <c r="N56" i="20"/>
  <c r="O56" i="20" s="1"/>
  <c r="N46" i="20"/>
  <c r="O46" i="20" s="1"/>
  <c r="N45" i="20"/>
  <c r="O45" i="20" s="1"/>
  <c r="N47" i="20"/>
  <c r="O47" i="20" s="1"/>
  <c r="N58" i="20"/>
  <c r="O58" i="20" s="1"/>
  <c r="N39" i="20"/>
  <c r="N53" i="20"/>
  <c r="N38" i="20"/>
  <c r="N61" i="20"/>
  <c r="O61" i="20" s="1"/>
  <c r="L66" i="20"/>
  <c r="N43" i="20"/>
  <c r="O43" i="20" s="1"/>
  <c r="N59" i="20"/>
  <c r="O59" i="20" s="1"/>
  <c r="N60" i="20"/>
  <c r="O60" i="20" s="1"/>
  <c r="N205" i="20" l="1"/>
  <c r="N150" i="20"/>
  <c r="N207" i="20" l="1"/>
  <c r="N188" i="20"/>
  <c r="N66" i="20" l="1"/>
  <c r="D14" i="18" l="1"/>
  <c r="F14" i="18" s="1"/>
  <c r="H12" i="1"/>
  <c r="F6" i="18"/>
  <c r="F7" i="18" s="1"/>
  <c r="L39" i="1" l="1"/>
  <c r="L42" i="1"/>
  <c r="L44" i="1"/>
  <c r="L46" i="1"/>
  <c r="L48" i="1"/>
  <c r="L40" i="1"/>
  <c r="L38" i="1"/>
  <c r="L41" i="1"/>
  <c r="L43" i="1"/>
  <c r="L45" i="1"/>
  <c r="L47" i="1"/>
  <c r="L49" i="1"/>
  <c r="L56" i="1"/>
  <c r="M56" i="1"/>
  <c r="L54" i="1"/>
  <c r="L62" i="1"/>
  <c r="L61" i="1"/>
  <c r="L53" i="1"/>
  <c r="L59" i="1"/>
  <c r="L58" i="1"/>
  <c r="L55" i="1"/>
  <c r="L57" i="1"/>
  <c r="L60" i="1"/>
  <c r="D13" i="18"/>
  <c r="F13" i="18" s="1"/>
  <c r="F10" i="18" s="1"/>
  <c r="F15" i="18" s="1"/>
  <c r="F11" i="18"/>
  <c r="F12" i="18"/>
  <c r="H18" i="18"/>
  <c r="E19" i="18" s="1"/>
  <c r="H23" i="18"/>
  <c r="E24" i="18" s="1"/>
  <c r="K5" i="1"/>
  <c r="K6" i="1" s="1"/>
  <c r="K5" i="20" s="1"/>
  <c r="L5" i="1" l="1"/>
  <c r="L4" i="20" s="1"/>
  <c r="K7" i="1"/>
  <c r="W62" i="1" s="1"/>
  <c r="F62" i="1" s="1"/>
  <c r="K4" i="20"/>
  <c r="K6" i="20" s="1"/>
  <c r="M48" i="1"/>
  <c r="M41" i="1"/>
  <c r="M40" i="1"/>
  <c r="M42" i="1"/>
  <c r="M49" i="1"/>
  <c r="M46" i="1"/>
  <c r="M47" i="1"/>
  <c r="M44" i="1"/>
  <c r="M45" i="1"/>
  <c r="M43" i="1"/>
  <c r="M39" i="1"/>
  <c r="M38" i="1"/>
  <c r="M53" i="1"/>
  <c r="M55" i="1"/>
  <c r="M61" i="1"/>
  <c r="M62" i="1"/>
  <c r="M57" i="1"/>
  <c r="M54" i="1"/>
  <c r="M59" i="1"/>
  <c r="M60" i="1"/>
  <c r="M58" i="1"/>
  <c r="L6" i="1"/>
  <c r="W43" i="1" l="1"/>
  <c r="F43" i="1" s="1"/>
  <c r="W49" i="1"/>
  <c r="F49" i="1" s="1"/>
  <c r="W56" i="1"/>
  <c r="F56" i="1" s="1"/>
  <c r="W38" i="1"/>
  <c r="F38" i="1" s="1"/>
  <c r="W54" i="1"/>
  <c r="F54" i="1" s="1"/>
  <c r="K8" i="1"/>
  <c r="K22" i="1" s="1"/>
  <c r="W48" i="1"/>
  <c r="F48" i="1" s="1"/>
  <c r="W55" i="1"/>
  <c r="F55" i="1" s="1"/>
  <c r="W41" i="1"/>
  <c r="F41" i="1" s="1"/>
  <c r="W47" i="1"/>
  <c r="F47" i="1" s="1"/>
  <c r="W42" i="1"/>
  <c r="F42" i="1" s="1"/>
  <c r="W45" i="1"/>
  <c r="F45" i="1" s="1"/>
  <c r="W40" i="1"/>
  <c r="F40" i="1" s="1"/>
  <c r="W46" i="1"/>
  <c r="F46" i="1" s="1"/>
  <c r="W61" i="1"/>
  <c r="F61" i="1" s="1"/>
  <c r="W39" i="1"/>
  <c r="F39" i="1" s="1"/>
  <c r="W53" i="1"/>
  <c r="F53" i="1" s="1"/>
  <c r="W57" i="1"/>
  <c r="F57" i="1" s="1"/>
  <c r="W60" i="1"/>
  <c r="F60" i="1" s="1"/>
  <c r="W58" i="1"/>
  <c r="F58" i="1" s="1"/>
  <c r="W44" i="1"/>
  <c r="F44" i="1" s="1"/>
  <c r="W59" i="1"/>
  <c r="F59" i="1" s="1"/>
  <c r="W61" i="20"/>
  <c r="F61" i="20" s="1"/>
  <c r="W59" i="20"/>
  <c r="F59" i="20" s="1"/>
  <c r="W44" i="20"/>
  <c r="F44" i="20" s="1"/>
  <c r="W41" i="20"/>
  <c r="F41" i="20" s="1"/>
  <c r="W38" i="20"/>
  <c r="F38" i="20" s="1"/>
  <c r="W42" i="20"/>
  <c r="F42" i="20" s="1"/>
  <c r="W39" i="20"/>
  <c r="F39" i="20" s="1"/>
  <c r="W45" i="20"/>
  <c r="F45" i="20" s="1"/>
  <c r="W43" i="20"/>
  <c r="F43" i="20" s="1"/>
  <c r="W57" i="20"/>
  <c r="F57" i="20" s="1"/>
  <c r="W46" i="20"/>
  <c r="F46" i="20" s="1"/>
  <c r="K7" i="20"/>
  <c r="W47" i="20"/>
  <c r="F47" i="20" s="1"/>
  <c r="W37" i="20"/>
  <c r="F37" i="20" s="1"/>
  <c r="W55" i="20"/>
  <c r="F55" i="20" s="1"/>
  <c r="W40" i="20"/>
  <c r="F40" i="20" s="1"/>
  <c r="W54" i="20"/>
  <c r="F54" i="20" s="1"/>
  <c r="W53" i="20"/>
  <c r="F53" i="20" s="1"/>
  <c r="W48" i="20"/>
  <c r="F48" i="20" s="1"/>
  <c r="W58" i="20"/>
  <c r="F58" i="20" s="1"/>
  <c r="W52" i="20"/>
  <c r="F52" i="20" s="1"/>
  <c r="W60" i="20"/>
  <c r="F60" i="20" s="1"/>
  <c r="W56" i="20"/>
  <c r="F56" i="20" s="1"/>
  <c r="M5" i="1"/>
  <c r="M4" i="20" s="1"/>
  <c r="L5" i="20"/>
  <c r="L6" i="20" s="1"/>
  <c r="K14" i="1"/>
  <c r="L7" i="1"/>
  <c r="K20" i="1" l="1"/>
  <c r="K12" i="1"/>
  <c r="K11" i="1"/>
  <c r="K31" i="1"/>
  <c r="K23" i="1"/>
  <c r="K25" i="1"/>
  <c r="M6" i="1"/>
  <c r="M5" i="20" s="1"/>
  <c r="M6" i="20" s="1"/>
  <c r="K29" i="1"/>
  <c r="K17" i="1"/>
  <c r="K21" i="1"/>
  <c r="K13" i="1"/>
  <c r="K32" i="1"/>
  <c r="K28" i="1"/>
  <c r="K24" i="1"/>
  <c r="K16" i="1"/>
  <c r="K15" i="1"/>
  <c r="K34" i="1"/>
  <c r="K27" i="1"/>
  <c r="K19" i="1"/>
  <c r="K26" i="1"/>
  <c r="K18" i="1"/>
  <c r="K30" i="1"/>
  <c r="K33" i="1"/>
  <c r="K31" i="20"/>
  <c r="K20" i="20"/>
  <c r="K25" i="20"/>
  <c r="K14" i="20"/>
  <c r="K24" i="20"/>
  <c r="K26" i="20"/>
  <c r="K19" i="20"/>
  <c r="K28" i="20"/>
  <c r="K33" i="20"/>
  <c r="K22" i="20"/>
  <c r="K32" i="20"/>
  <c r="K10" i="20"/>
  <c r="K65" i="20" s="1"/>
  <c r="K15" i="20"/>
  <c r="K27" i="20"/>
  <c r="K11" i="20"/>
  <c r="K13" i="20"/>
  <c r="K30" i="20"/>
  <c r="K29" i="20"/>
  <c r="K23" i="20"/>
  <c r="K12" i="20"/>
  <c r="K17" i="20"/>
  <c r="K21" i="20"/>
  <c r="K16" i="20"/>
  <c r="K18" i="20"/>
  <c r="X56" i="20"/>
  <c r="G56" i="20" s="1"/>
  <c r="X53" i="20"/>
  <c r="G53" i="20" s="1"/>
  <c r="X48" i="20"/>
  <c r="G48" i="20" s="1"/>
  <c r="X40" i="20"/>
  <c r="G40" i="20" s="1"/>
  <c r="X52" i="20"/>
  <c r="G52" i="20" s="1"/>
  <c r="L7" i="20"/>
  <c r="X42" i="20"/>
  <c r="G42" i="20" s="1"/>
  <c r="X41" i="20"/>
  <c r="G41" i="20" s="1"/>
  <c r="X38" i="20"/>
  <c r="G38" i="20" s="1"/>
  <c r="X43" i="20"/>
  <c r="G43" i="20" s="1"/>
  <c r="X47" i="20"/>
  <c r="G47" i="20" s="1"/>
  <c r="X39" i="20"/>
  <c r="G39" i="20" s="1"/>
  <c r="X55" i="20"/>
  <c r="G55" i="20" s="1"/>
  <c r="X58" i="20"/>
  <c r="G58" i="20" s="1"/>
  <c r="X45" i="20"/>
  <c r="G45" i="20" s="1"/>
  <c r="X44" i="20"/>
  <c r="G44" i="20" s="1"/>
  <c r="X60" i="20"/>
  <c r="G60" i="20" s="1"/>
  <c r="X57" i="20"/>
  <c r="G57" i="20" s="1"/>
  <c r="X59" i="20"/>
  <c r="G59" i="20" s="1"/>
  <c r="X54" i="20"/>
  <c r="G54" i="20" s="1"/>
  <c r="X37" i="20"/>
  <c r="G37" i="20" s="1"/>
  <c r="X61" i="20"/>
  <c r="G61" i="20" s="1"/>
  <c r="X46" i="20"/>
  <c r="G46" i="20" s="1"/>
  <c r="X60" i="1"/>
  <c r="G60" i="1" s="1"/>
  <c r="X40" i="1"/>
  <c r="G40" i="1" s="1"/>
  <c r="X49" i="1"/>
  <c r="G49" i="1" s="1"/>
  <c r="X38" i="1"/>
  <c r="G38" i="1" s="1"/>
  <c r="X55" i="1"/>
  <c r="G55" i="1" s="1"/>
  <c r="X45" i="1"/>
  <c r="G45" i="1" s="1"/>
  <c r="X53" i="1"/>
  <c r="G53" i="1" s="1"/>
  <c r="X48" i="1"/>
  <c r="G48" i="1" s="1"/>
  <c r="X62" i="1"/>
  <c r="G62" i="1" s="1"/>
  <c r="X58" i="1"/>
  <c r="G58" i="1" s="1"/>
  <c r="X46" i="1"/>
  <c r="G46" i="1" s="1"/>
  <c r="X61" i="1"/>
  <c r="G61" i="1" s="1"/>
  <c r="X59" i="1"/>
  <c r="G59" i="1" s="1"/>
  <c r="X41" i="1"/>
  <c r="G41" i="1" s="1"/>
  <c r="X47" i="1"/>
  <c r="G47" i="1" s="1"/>
  <c r="X43" i="1"/>
  <c r="G43" i="1" s="1"/>
  <c r="X54" i="1"/>
  <c r="G54" i="1" s="1"/>
  <c r="X42" i="1"/>
  <c r="G42" i="1" s="1"/>
  <c r="X57" i="1"/>
  <c r="G57" i="1" s="1"/>
  <c r="X56" i="1"/>
  <c r="G56" i="1" s="1"/>
  <c r="X44" i="1"/>
  <c r="G44" i="1" s="1"/>
  <c r="X39" i="1"/>
  <c r="G39" i="1" s="1"/>
  <c r="L8" i="1"/>
  <c r="M7" i="1"/>
  <c r="K69" i="20" l="1"/>
  <c r="K62" i="20"/>
  <c r="L11" i="20"/>
  <c r="L12" i="20"/>
  <c r="L18" i="20"/>
  <c r="L30" i="20"/>
  <c r="L24" i="20"/>
  <c r="L31" i="20"/>
  <c r="L33" i="20"/>
  <c r="L16" i="20"/>
  <c r="L23" i="20"/>
  <c r="L26" i="20"/>
  <c r="L21" i="20"/>
  <c r="L20" i="20"/>
  <c r="L10" i="20"/>
  <c r="L65" i="20" s="1"/>
  <c r="L69" i="20" s="1"/>
  <c r="L14" i="20"/>
  <c r="L32" i="20"/>
  <c r="L29" i="20"/>
  <c r="L15" i="20"/>
  <c r="L27" i="20"/>
  <c r="L13" i="20"/>
  <c r="L25" i="20"/>
  <c r="L19" i="20"/>
  <c r="L22" i="20"/>
  <c r="L28" i="20"/>
  <c r="L17" i="20"/>
  <c r="Y58" i="20"/>
  <c r="H58" i="20" s="1"/>
  <c r="Y38" i="20"/>
  <c r="H38" i="20" s="1"/>
  <c r="Y43" i="20"/>
  <c r="H43" i="20" s="1"/>
  <c r="Y56" i="20"/>
  <c r="H56" i="20" s="1"/>
  <c r="Y37" i="20"/>
  <c r="H37" i="20" s="1"/>
  <c r="M7" i="20"/>
  <c r="Y60" i="20"/>
  <c r="H60" i="20" s="1"/>
  <c r="Y41" i="20"/>
  <c r="H41" i="20" s="1"/>
  <c r="Y57" i="20"/>
  <c r="H57" i="20" s="1"/>
  <c r="Y44" i="20"/>
  <c r="H44" i="20" s="1"/>
  <c r="Y53" i="20"/>
  <c r="H53" i="20" s="1"/>
  <c r="Y48" i="20"/>
  <c r="H48" i="20" s="1"/>
  <c r="Y39" i="20"/>
  <c r="H39" i="20" s="1"/>
  <c r="Y59" i="20"/>
  <c r="H59" i="20" s="1"/>
  <c r="Y46" i="20"/>
  <c r="H46" i="20" s="1"/>
  <c r="Y61" i="20"/>
  <c r="H61" i="20" s="1"/>
  <c r="Y40" i="20"/>
  <c r="H40" i="20" s="1"/>
  <c r="Y45" i="20"/>
  <c r="H45" i="20" s="1"/>
  <c r="Y47" i="20"/>
  <c r="H47" i="20" s="1"/>
  <c r="Y42" i="20"/>
  <c r="H42" i="20" s="1"/>
  <c r="Y54" i="20"/>
  <c r="H54" i="20" s="1"/>
  <c r="Y52" i="20"/>
  <c r="H52" i="20" s="1"/>
  <c r="Y55" i="20"/>
  <c r="H55" i="20" s="1"/>
  <c r="Y56" i="1"/>
  <c r="H56" i="1" s="1"/>
  <c r="Y53" i="1"/>
  <c r="H53" i="1" s="1"/>
  <c r="Y40" i="1"/>
  <c r="H40" i="1" s="1"/>
  <c r="Y44" i="1"/>
  <c r="H44" i="1" s="1"/>
  <c r="Y43" i="1"/>
  <c r="H43" i="1" s="1"/>
  <c r="Y38" i="1"/>
  <c r="H38" i="1" s="1"/>
  <c r="Y54" i="1"/>
  <c r="H54" i="1" s="1"/>
  <c r="Y46" i="1"/>
  <c r="H46" i="1" s="1"/>
  <c r="Y49" i="1"/>
  <c r="H49" i="1" s="1"/>
  <c r="Y62" i="1"/>
  <c r="H62" i="1" s="1"/>
  <c r="Y47" i="1"/>
  <c r="H47" i="1" s="1"/>
  <c r="Y48" i="1"/>
  <c r="H48" i="1" s="1"/>
  <c r="Y59" i="1"/>
  <c r="H59" i="1" s="1"/>
  <c r="Y42" i="1"/>
  <c r="H42" i="1" s="1"/>
  <c r="Y41" i="1"/>
  <c r="H41" i="1" s="1"/>
  <c r="Y58" i="1"/>
  <c r="H58" i="1" s="1"/>
  <c r="Y57" i="1"/>
  <c r="H57" i="1" s="1"/>
  <c r="Y55" i="1"/>
  <c r="H55" i="1" s="1"/>
  <c r="Y39" i="1"/>
  <c r="H39" i="1" s="1"/>
  <c r="Y61" i="1"/>
  <c r="H61" i="1" s="1"/>
  <c r="Y60" i="1"/>
  <c r="H60" i="1" s="1"/>
  <c r="Y45" i="1"/>
  <c r="H45" i="1" s="1"/>
  <c r="L34" i="1"/>
  <c r="L22" i="1"/>
  <c r="L19" i="1"/>
  <c r="L15" i="1"/>
  <c r="L31" i="1"/>
  <c r="L30" i="1"/>
  <c r="L23" i="1"/>
  <c r="L17" i="1"/>
  <c r="L33" i="1"/>
  <c r="L20" i="1"/>
  <c r="L13" i="1"/>
  <c r="L29" i="1"/>
  <c r="L18" i="1"/>
  <c r="L14" i="1"/>
  <c r="L27" i="1"/>
  <c r="L16" i="1"/>
  <c r="L32" i="1"/>
  <c r="L11" i="1"/>
  <c r="L24" i="1"/>
  <c r="L25" i="1"/>
  <c r="L12" i="1"/>
  <c r="L28" i="1"/>
  <c r="L21" i="1"/>
  <c r="L26" i="1"/>
  <c r="N38" i="1"/>
  <c r="M8" i="1"/>
  <c r="K71" i="20" l="1"/>
  <c r="K186" i="20" s="1"/>
  <c r="K190" i="20" s="1"/>
  <c r="K198" i="20" s="1"/>
  <c r="K194" i="20" s="1"/>
  <c r="K196" i="20" s="1"/>
  <c r="M14" i="20"/>
  <c r="M20" i="20"/>
  <c r="M12" i="20"/>
  <c r="M21" i="20"/>
  <c r="M15" i="20"/>
  <c r="M31" i="20"/>
  <c r="M16" i="20"/>
  <c r="M22" i="20"/>
  <c r="M26" i="20"/>
  <c r="M27" i="20"/>
  <c r="M10" i="20"/>
  <c r="M65" i="20" s="1"/>
  <c r="M69" i="20" s="1"/>
  <c r="M11" i="20"/>
  <c r="M29" i="20"/>
  <c r="M19" i="20"/>
  <c r="M23" i="20"/>
  <c r="M13" i="20"/>
  <c r="M33" i="20"/>
  <c r="M30" i="20"/>
  <c r="M18" i="20"/>
  <c r="M17" i="20"/>
  <c r="M32" i="20"/>
  <c r="M24" i="20"/>
  <c r="M25" i="20"/>
  <c r="M28" i="20"/>
  <c r="L62" i="20"/>
  <c r="L71" i="20" s="1"/>
  <c r="L186" i="20" s="1"/>
  <c r="Z59" i="20"/>
  <c r="I59" i="20" s="1"/>
  <c r="Z52" i="20"/>
  <c r="I52" i="20" s="1"/>
  <c r="Z53" i="20"/>
  <c r="I53" i="20" s="1"/>
  <c r="Z38" i="20"/>
  <c r="I38" i="20" s="1"/>
  <c r="Z58" i="20"/>
  <c r="I58" i="20" s="1"/>
  <c r="Z46" i="20"/>
  <c r="I46" i="20" s="1"/>
  <c r="Z39" i="20"/>
  <c r="I39" i="20" s="1"/>
  <c r="Z45" i="20"/>
  <c r="I45" i="20" s="1"/>
  <c r="Z42" i="20"/>
  <c r="I42" i="20" s="1"/>
  <c r="Z54" i="20"/>
  <c r="I54" i="20" s="1"/>
  <c r="Z40" i="20"/>
  <c r="I40" i="20" s="1"/>
  <c r="Z41" i="20"/>
  <c r="I41" i="20" s="1"/>
  <c r="Z61" i="20"/>
  <c r="I61" i="20" s="1"/>
  <c r="Z60" i="20"/>
  <c r="I60" i="20" s="1"/>
  <c r="Z56" i="20"/>
  <c r="I56" i="20" s="1"/>
  <c r="Z43" i="20"/>
  <c r="I43" i="20" s="1"/>
  <c r="Z37" i="20"/>
  <c r="I37" i="20" s="1"/>
  <c r="Z57" i="20"/>
  <c r="I57" i="20" s="1"/>
  <c r="Z48" i="20"/>
  <c r="I48" i="20" s="1"/>
  <c r="Z55" i="20"/>
  <c r="I55" i="20" s="1"/>
  <c r="Z47" i="20"/>
  <c r="I47" i="20" s="1"/>
  <c r="Z44" i="20"/>
  <c r="I44" i="20" s="1"/>
  <c r="Z56" i="1"/>
  <c r="I56" i="1" s="1"/>
  <c r="Z42" i="1"/>
  <c r="I42" i="1" s="1"/>
  <c r="Z47" i="1"/>
  <c r="I47" i="1" s="1"/>
  <c r="Z58" i="1"/>
  <c r="I58" i="1" s="1"/>
  <c r="Z38" i="1"/>
  <c r="I38" i="1" s="1"/>
  <c r="Z60" i="1"/>
  <c r="I60" i="1" s="1"/>
  <c r="Z45" i="1"/>
  <c r="I45" i="1" s="1"/>
  <c r="Z54" i="1"/>
  <c r="I54" i="1" s="1"/>
  <c r="Z48" i="1"/>
  <c r="I48" i="1" s="1"/>
  <c r="Z49" i="1"/>
  <c r="I49" i="1" s="1"/>
  <c r="Z43" i="1"/>
  <c r="I43" i="1" s="1"/>
  <c r="Z46" i="1"/>
  <c r="I46" i="1" s="1"/>
  <c r="Z39" i="1"/>
  <c r="I39" i="1" s="1"/>
  <c r="Z57" i="1"/>
  <c r="I57" i="1" s="1"/>
  <c r="Z44" i="1"/>
  <c r="I44" i="1" s="1"/>
  <c r="Z61" i="1"/>
  <c r="I61" i="1" s="1"/>
  <c r="Z55" i="1"/>
  <c r="I55" i="1" s="1"/>
  <c r="Z59" i="1"/>
  <c r="I59" i="1" s="1"/>
  <c r="Z62" i="1"/>
  <c r="I62" i="1" s="1"/>
  <c r="Z41" i="1"/>
  <c r="I41" i="1" s="1"/>
  <c r="Z40" i="1"/>
  <c r="I40" i="1" s="1"/>
  <c r="Z53" i="1"/>
  <c r="I53" i="1" s="1"/>
  <c r="M12" i="1"/>
  <c r="M28" i="1"/>
  <c r="M15" i="1"/>
  <c r="M31" i="1"/>
  <c r="M24" i="1"/>
  <c r="M13" i="1"/>
  <c r="M29" i="1"/>
  <c r="M18" i="1"/>
  <c r="M14" i="1"/>
  <c r="M27" i="1"/>
  <c r="M11" i="1"/>
  <c r="M30" i="1"/>
  <c r="M33" i="1"/>
  <c r="M26" i="1"/>
  <c r="M25" i="1"/>
  <c r="M22" i="1"/>
  <c r="M34" i="1"/>
  <c r="M19" i="1"/>
  <c r="M20" i="1"/>
  <c r="M23" i="1"/>
  <c r="M16" i="1"/>
  <c r="M32" i="1"/>
  <c r="M21" i="1"/>
  <c r="M17" i="1"/>
  <c r="AA38" i="20" l="1"/>
  <c r="J38" i="20" s="1"/>
  <c r="AA44" i="20"/>
  <c r="J44" i="20" s="1"/>
  <c r="AA41" i="20"/>
  <c r="J41" i="20" s="1"/>
  <c r="AA52" i="20"/>
  <c r="J52" i="20" s="1"/>
  <c r="AA45" i="20"/>
  <c r="J45" i="20" s="1"/>
  <c r="AA56" i="20"/>
  <c r="J56" i="20" s="1"/>
  <c r="AA59" i="20"/>
  <c r="J59" i="20" s="1"/>
  <c r="AA55" i="20"/>
  <c r="J55" i="20" s="1"/>
  <c r="AA48" i="20"/>
  <c r="J48" i="20" s="1"/>
  <c r="AA37" i="20"/>
  <c r="J37" i="20" s="1"/>
  <c r="AA39" i="20"/>
  <c r="J39" i="20" s="1"/>
  <c r="AA46" i="20"/>
  <c r="J46" i="20" s="1"/>
  <c r="AA61" i="20"/>
  <c r="J61" i="20" s="1"/>
  <c r="AA53" i="20"/>
  <c r="J53" i="20" s="1"/>
  <c r="AA40" i="20"/>
  <c r="J40" i="20" s="1"/>
  <c r="AA57" i="20"/>
  <c r="J57" i="20" s="1"/>
  <c r="AA60" i="20"/>
  <c r="J60" i="20" s="1"/>
  <c r="AA58" i="20"/>
  <c r="J58" i="20" s="1"/>
  <c r="AA43" i="20"/>
  <c r="J43" i="20" s="1"/>
  <c r="AA42" i="20"/>
  <c r="J42" i="20" s="1"/>
  <c r="AA47" i="20"/>
  <c r="J47" i="20" s="1"/>
  <c r="AA54" i="20"/>
  <c r="J54" i="20" s="1"/>
  <c r="M62" i="20"/>
  <c r="M71" i="20" s="1"/>
  <c r="M186" i="20" s="1"/>
  <c r="M190" i="20" s="1"/>
  <c r="M198" i="20" s="1"/>
  <c r="M194" i="20" s="1"/>
  <c r="M196" i="20" s="1"/>
  <c r="L190" i="20"/>
  <c r="AA56" i="1"/>
  <c r="J56" i="1" s="1"/>
  <c r="AA47" i="1"/>
  <c r="J47" i="1" s="1"/>
  <c r="AA44" i="1"/>
  <c r="J44" i="1" s="1"/>
  <c r="AA43" i="1"/>
  <c r="J43" i="1" s="1"/>
  <c r="AA54" i="1"/>
  <c r="J54" i="1" s="1"/>
  <c r="AA42" i="1"/>
  <c r="J42" i="1" s="1"/>
  <c r="AA46" i="1"/>
  <c r="J46" i="1" s="1"/>
  <c r="AA49" i="1"/>
  <c r="J49" i="1" s="1"/>
  <c r="AA53" i="1"/>
  <c r="J53" i="1" s="1"/>
  <c r="AA61" i="1"/>
  <c r="J61" i="1" s="1"/>
  <c r="AA48" i="1"/>
  <c r="J48" i="1" s="1"/>
  <c r="AA41" i="1"/>
  <c r="J41" i="1" s="1"/>
  <c r="AA40" i="1"/>
  <c r="J40" i="1" s="1"/>
  <c r="AA38" i="1"/>
  <c r="J38" i="1" s="1"/>
  <c r="AA45" i="1"/>
  <c r="J45" i="1" s="1"/>
  <c r="AA58" i="1"/>
  <c r="J58" i="1" s="1"/>
  <c r="AA62" i="1"/>
  <c r="J62" i="1" s="1"/>
  <c r="AA55" i="1"/>
  <c r="J55" i="1" s="1"/>
  <c r="AA60" i="1"/>
  <c r="J60" i="1" s="1"/>
  <c r="AA57" i="1"/>
  <c r="J57" i="1" s="1"/>
  <c r="AA59" i="1"/>
  <c r="J59" i="1" s="1"/>
  <c r="AA39" i="1"/>
  <c r="J39" i="1" s="1"/>
  <c r="N56" i="1"/>
  <c r="N23" i="20" l="1"/>
  <c r="N33" i="20"/>
  <c r="N32" i="20"/>
  <c r="N13" i="20"/>
  <c r="N24" i="20"/>
  <c r="N17" i="20"/>
  <c r="N19" i="20"/>
  <c r="N22" i="20"/>
  <c r="N25" i="20"/>
  <c r="N26" i="20"/>
  <c r="N30" i="20"/>
  <c r="N16" i="20"/>
  <c r="N20" i="20"/>
  <c r="N14" i="20"/>
  <c r="N28" i="20"/>
  <c r="N18" i="20"/>
  <c r="N21" i="20"/>
  <c r="N15" i="20"/>
  <c r="N11" i="20"/>
  <c r="N29" i="20"/>
  <c r="L198" i="20"/>
  <c r="D16" i="17"/>
  <c r="E13" i="17"/>
  <c r="D13" i="17"/>
  <c r="D9" i="17"/>
  <c r="E9" i="17" s="1"/>
  <c r="C16" i="17" s="1"/>
  <c r="D6" i="17"/>
  <c r="E6" i="17" s="1"/>
  <c r="D3" i="17"/>
  <c r="E3" i="17" s="1"/>
  <c r="C13" i="17" s="1"/>
  <c r="N10" i="20" l="1"/>
  <c r="N27" i="20"/>
  <c r="N12" i="20"/>
  <c r="N31" i="20"/>
  <c r="L194" i="20"/>
  <c r="H22" i="16"/>
  <c r="H23" i="16"/>
  <c r="H13" i="1"/>
  <c r="H17" i="16"/>
  <c r="I4" i="13"/>
  <c r="I5" i="13"/>
  <c r="N65" i="20" l="1"/>
  <c r="N69" i="20" s="1"/>
  <c r="N62" i="20"/>
  <c r="L196" i="20"/>
  <c r="K68" i="1"/>
  <c r="N71" i="20" l="1"/>
  <c r="N186" i="20"/>
  <c r="N190" i="20" s="1"/>
  <c r="K207" i="1"/>
  <c r="C14" i="16" s="1"/>
  <c r="L207" i="1"/>
  <c r="D14" i="16" s="1"/>
  <c r="M207" i="1"/>
  <c r="E14" i="16" s="1"/>
  <c r="F14" i="16"/>
  <c r="G14" i="16"/>
  <c r="N198" i="20" l="1"/>
  <c r="N194" i="20"/>
  <c r="N196" i="20" s="1"/>
  <c r="H14" i="16"/>
  <c r="C3" i="14" l="1"/>
  <c r="D3" i="14"/>
  <c r="E3" i="14"/>
  <c r="F3" i="14"/>
  <c r="B3" i="14"/>
  <c r="G3" i="14" s="1"/>
  <c r="G21" i="15" l="1"/>
  <c r="A21" i="15"/>
  <c r="G20" i="15"/>
  <c r="A20" i="15"/>
  <c r="G19" i="15"/>
  <c r="A19" i="15"/>
  <c r="G18" i="15"/>
  <c r="A18" i="15"/>
  <c r="G17" i="15"/>
  <c r="A17" i="15"/>
  <c r="G16" i="15"/>
  <c r="A16" i="15"/>
  <c r="G15" i="15"/>
  <c r="A15" i="15"/>
  <c r="G14" i="15"/>
  <c r="A14" i="15"/>
  <c r="G13" i="15"/>
  <c r="A13" i="15"/>
  <c r="G12" i="15"/>
  <c r="A12" i="15"/>
  <c r="G11" i="15"/>
  <c r="A11" i="15"/>
  <c r="G10" i="15"/>
  <c r="A10" i="15"/>
  <c r="G9" i="15"/>
  <c r="A9" i="15"/>
  <c r="G8" i="15"/>
  <c r="A8" i="15"/>
  <c r="G7" i="15"/>
  <c r="A7" i="15"/>
  <c r="G21" i="14"/>
  <c r="A21" i="14"/>
  <c r="G20" i="14"/>
  <c r="A20" i="14"/>
  <c r="G19" i="14"/>
  <c r="A19" i="14"/>
  <c r="G18" i="14"/>
  <c r="A18" i="14"/>
  <c r="G17" i="14"/>
  <c r="A17" i="14"/>
  <c r="G16" i="14"/>
  <c r="A16" i="14"/>
  <c r="G15" i="14"/>
  <c r="A15" i="14"/>
  <c r="G14" i="14"/>
  <c r="A14" i="14"/>
  <c r="G13" i="14"/>
  <c r="A13" i="14"/>
  <c r="G12" i="14"/>
  <c r="A12" i="14"/>
  <c r="G11" i="14"/>
  <c r="A11" i="14"/>
  <c r="G10" i="14"/>
  <c r="A10" i="14"/>
  <c r="G9" i="14"/>
  <c r="A9" i="14"/>
  <c r="G8" i="14"/>
  <c r="A8" i="14"/>
  <c r="G7" i="14"/>
  <c r="A7" i="14"/>
  <c r="B3" i="15" l="1"/>
  <c r="K83" i="1"/>
  <c r="K82" i="1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K16" i="13"/>
  <c r="M132" i="1" s="1"/>
  <c r="K15" i="13"/>
  <c r="M138" i="1" s="1"/>
  <c r="K14" i="13"/>
  <c r="M126" i="1" s="1"/>
  <c r="K13" i="13"/>
  <c r="M122" i="1" s="1"/>
  <c r="K12" i="13"/>
  <c r="M121" i="1" s="1"/>
  <c r="K11" i="13"/>
  <c r="M120" i="1" s="1"/>
  <c r="K10" i="13"/>
  <c r="M99" i="1" s="1"/>
  <c r="K9" i="13"/>
  <c r="M98" i="1" s="1"/>
  <c r="K8" i="13" l="1"/>
  <c r="M97" i="1" s="1"/>
  <c r="K7" i="13"/>
  <c r="M96" i="1" s="1"/>
  <c r="K6" i="13"/>
  <c r="M88" i="1" s="1"/>
  <c r="K4" i="13"/>
  <c r="M82" i="1" s="1"/>
  <c r="K5" i="13"/>
  <c r="M83" i="1" s="1"/>
  <c r="J16" i="13"/>
  <c r="L132" i="1" s="1"/>
  <c r="J15" i="13"/>
  <c r="L138" i="1" s="1"/>
  <c r="J14" i="13"/>
  <c r="L126" i="1" s="1"/>
  <c r="J13" i="13"/>
  <c r="L122" i="1" s="1"/>
  <c r="J12" i="13"/>
  <c r="L121" i="1" s="1"/>
  <c r="J11" i="13"/>
  <c r="L120" i="1" s="1"/>
  <c r="J10" i="13"/>
  <c r="L99" i="1" s="1"/>
  <c r="J9" i="13"/>
  <c r="L98" i="1" s="1"/>
  <c r="J8" i="13"/>
  <c r="L97" i="1" s="1"/>
  <c r="J7" i="13"/>
  <c r="L96" i="1" s="1"/>
  <c r="J6" i="13"/>
  <c r="L88" i="1" s="1"/>
  <c r="J5" i="13"/>
  <c r="N5" i="13" l="1"/>
  <c r="L83" i="1"/>
  <c r="J4" i="13"/>
  <c r="I16" i="13"/>
  <c r="I15" i="13"/>
  <c r="I12" i="13"/>
  <c r="I11" i="13"/>
  <c r="I10" i="13"/>
  <c r="I9" i="13"/>
  <c r="I8" i="13"/>
  <c r="I7" i="13"/>
  <c r="I6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N4" i="13" l="1"/>
  <c r="L82" i="1"/>
  <c r="N12" i="13"/>
  <c r="K121" i="1"/>
  <c r="N13" i="13"/>
  <c r="K122" i="1"/>
  <c r="N7" i="13"/>
  <c r="N96" i="1"/>
  <c r="N15" i="13"/>
  <c r="K138" i="1"/>
  <c r="N6" i="13"/>
  <c r="K88" i="1"/>
  <c r="N88" i="1" s="1"/>
  <c r="N8" i="13"/>
  <c r="K97" i="1"/>
  <c r="N97" i="1" s="1"/>
  <c r="N16" i="13"/>
  <c r="K132" i="1"/>
  <c r="N9" i="13"/>
  <c r="K98" i="1"/>
  <c r="N98" i="1" s="1"/>
  <c r="N10" i="13"/>
  <c r="K99" i="1"/>
  <c r="N99" i="1" s="1"/>
  <c r="N11" i="13"/>
  <c r="K120" i="1"/>
  <c r="C7" i="16"/>
  <c r="C6" i="16"/>
  <c r="N204" i="1"/>
  <c r="M184" i="1"/>
  <c r="L184" i="1"/>
  <c r="K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47" i="1"/>
  <c r="M149" i="1"/>
  <c r="L149" i="1"/>
  <c r="K149" i="1"/>
  <c r="N148" i="1"/>
  <c r="N146" i="1"/>
  <c r="N145" i="1"/>
  <c r="N144" i="1"/>
  <c r="N105" i="1"/>
  <c r="M108" i="1"/>
  <c r="L108" i="1"/>
  <c r="K108" i="1"/>
  <c r="N107" i="1"/>
  <c r="N106" i="1"/>
  <c r="N104" i="1"/>
  <c r="N103" i="1"/>
  <c r="G18" i="16"/>
  <c r="F18" i="16"/>
  <c r="M100" i="1"/>
  <c r="E18" i="16" s="1"/>
  <c r="L100" i="1"/>
  <c r="D18" i="16" s="1"/>
  <c r="M93" i="1"/>
  <c r="L93" i="1"/>
  <c r="N92" i="1"/>
  <c r="N91" i="1"/>
  <c r="N90" i="1"/>
  <c r="N89" i="1"/>
  <c r="N93" i="1" l="1"/>
  <c r="N108" i="1"/>
  <c r="N100" i="1"/>
  <c r="K93" i="1"/>
  <c r="K100" i="1"/>
  <c r="C18" i="16" s="1"/>
  <c r="H18" i="16" s="1"/>
  <c r="L190" i="1"/>
  <c r="D13" i="16"/>
  <c r="K203" i="1"/>
  <c r="C16" i="16"/>
  <c r="G13" i="16"/>
  <c r="K123" i="1"/>
  <c r="C12" i="16" s="1"/>
  <c r="E16" i="16"/>
  <c r="M203" i="1"/>
  <c r="F16" i="16"/>
  <c r="M205" i="1"/>
  <c r="D16" i="16"/>
  <c r="L203" i="1"/>
  <c r="G16" i="16"/>
  <c r="K190" i="1"/>
  <c r="C13" i="16"/>
  <c r="L205" i="1"/>
  <c r="M190" i="1"/>
  <c r="E13" i="16"/>
  <c r="F13" i="16"/>
  <c r="F6" i="16"/>
  <c r="F7" i="16"/>
  <c r="E6" i="16"/>
  <c r="E7" i="16"/>
  <c r="D6" i="16"/>
  <c r="D7" i="16"/>
  <c r="G6" i="16"/>
  <c r="G7" i="16"/>
  <c r="M85" i="1"/>
  <c r="N184" i="1"/>
  <c r="K85" i="1"/>
  <c r="L85" i="1"/>
  <c r="N83" i="1"/>
  <c r="N84" i="1"/>
  <c r="K141" i="1"/>
  <c r="N82" i="1"/>
  <c r="M141" i="1"/>
  <c r="M135" i="1"/>
  <c r="N138" i="1"/>
  <c r="L141" i="1"/>
  <c r="N139" i="1"/>
  <c r="N140" i="1"/>
  <c r="L135" i="1"/>
  <c r="M129" i="1"/>
  <c r="N132" i="1"/>
  <c r="N133" i="1"/>
  <c r="N134" i="1"/>
  <c r="L129" i="1"/>
  <c r="N127" i="1"/>
  <c r="K135" i="1"/>
  <c r="N128" i="1"/>
  <c r="M123" i="1"/>
  <c r="E12" i="16" s="1"/>
  <c r="N149" i="1"/>
  <c r="F12" i="16"/>
  <c r="G12" i="16"/>
  <c r="L123" i="1"/>
  <c r="D12" i="16" s="1"/>
  <c r="N121" i="1"/>
  <c r="N122" i="1"/>
  <c r="N120" i="1"/>
  <c r="F11" i="16" l="1"/>
  <c r="G11" i="16"/>
  <c r="D11" i="16"/>
  <c r="E11" i="16"/>
  <c r="C11" i="16"/>
  <c r="N85" i="1"/>
  <c r="N190" i="1"/>
  <c r="K205" i="1"/>
  <c r="H13" i="16"/>
  <c r="H16" i="16"/>
  <c r="H12" i="16"/>
  <c r="H6" i="16"/>
  <c r="H7" i="16"/>
  <c r="N141" i="1"/>
  <c r="N135" i="1"/>
  <c r="N123" i="1"/>
  <c r="H11" i="16" l="1"/>
  <c r="C4" i="16"/>
  <c r="K66" i="1"/>
  <c r="K67" i="1"/>
  <c r="E4" i="16"/>
  <c r="G4" i="16"/>
  <c r="C20" i="16"/>
  <c r="F4" i="16" l="1"/>
  <c r="D4" i="16"/>
  <c r="N59" i="1"/>
  <c r="N57" i="1"/>
  <c r="N44" i="1"/>
  <c r="N60" i="1"/>
  <c r="N58" i="1"/>
  <c r="N55" i="1"/>
  <c r="N45" i="1"/>
  <c r="N46" i="1"/>
  <c r="N54" i="1"/>
  <c r="N42" i="1"/>
  <c r="N41" i="1"/>
  <c r="N40" i="1"/>
  <c r="N43" i="1"/>
  <c r="H3" i="16" l="1"/>
  <c r="H4" i="16"/>
  <c r="M66" i="1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5" i="12"/>
  <c r="F7" i="13"/>
  <c r="R100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6" i="12"/>
  <c r="R5" i="12"/>
  <c r="Q5" i="12"/>
  <c r="F6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O8" i="12"/>
  <c r="Q8" i="12"/>
  <c r="S8" i="12"/>
  <c r="U8" i="12"/>
  <c r="O9" i="12"/>
  <c r="Q9" i="12"/>
  <c r="S9" i="12"/>
  <c r="U9" i="12"/>
  <c r="O10" i="12"/>
  <c r="Q10" i="12"/>
  <c r="S10" i="12"/>
  <c r="U10" i="12"/>
  <c r="O11" i="12"/>
  <c r="Q11" i="12"/>
  <c r="S11" i="12"/>
  <c r="U11" i="12"/>
  <c r="O12" i="12"/>
  <c r="Q12" i="12"/>
  <c r="S12" i="12"/>
  <c r="U12" i="12"/>
  <c r="O13" i="12"/>
  <c r="Q13" i="12"/>
  <c r="S13" i="12"/>
  <c r="U13" i="12"/>
  <c r="O14" i="12"/>
  <c r="Q14" i="12"/>
  <c r="S14" i="12"/>
  <c r="U14" i="12"/>
  <c r="O15" i="12"/>
  <c r="Q15" i="12"/>
  <c r="S15" i="12"/>
  <c r="U15" i="12"/>
  <c r="O16" i="12"/>
  <c r="Q16" i="12"/>
  <c r="S16" i="12"/>
  <c r="U16" i="12"/>
  <c r="O17" i="12"/>
  <c r="Q17" i="12"/>
  <c r="S17" i="12"/>
  <c r="U17" i="12"/>
  <c r="O18" i="12"/>
  <c r="Q18" i="12"/>
  <c r="S18" i="12"/>
  <c r="U18" i="12"/>
  <c r="O19" i="12"/>
  <c r="Q19" i="12"/>
  <c r="S19" i="12"/>
  <c r="U19" i="12"/>
  <c r="O20" i="12"/>
  <c r="Q20" i="12"/>
  <c r="S20" i="12"/>
  <c r="U20" i="12"/>
  <c r="O21" i="12"/>
  <c r="Q21" i="12"/>
  <c r="S21" i="12"/>
  <c r="U21" i="12"/>
  <c r="O22" i="12"/>
  <c r="Q22" i="12"/>
  <c r="S22" i="12"/>
  <c r="U22" i="12"/>
  <c r="O23" i="12"/>
  <c r="Q23" i="12"/>
  <c r="S23" i="12"/>
  <c r="U23" i="12"/>
  <c r="O24" i="12"/>
  <c r="Q24" i="12"/>
  <c r="S24" i="12"/>
  <c r="U24" i="12"/>
  <c r="O25" i="12"/>
  <c r="Q25" i="12"/>
  <c r="S25" i="12"/>
  <c r="U25" i="12"/>
  <c r="O26" i="12"/>
  <c r="Q26" i="12"/>
  <c r="S26" i="12"/>
  <c r="U26" i="12"/>
  <c r="O27" i="12"/>
  <c r="Q27" i="12"/>
  <c r="S27" i="12"/>
  <c r="U27" i="12"/>
  <c r="O28" i="12"/>
  <c r="Q28" i="12"/>
  <c r="S28" i="12"/>
  <c r="U28" i="12"/>
  <c r="O29" i="12"/>
  <c r="Q29" i="12"/>
  <c r="S29" i="12"/>
  <c r="U29" i="12"/>
  <c r="O30" i="12"/>
  <c r="Q30" i="12"/>
  <c r="S30" i="12"/>
  <c r="U30" i="12"/>
  <c r="O31" i="12"/>
  <c r="Q31" i="12"/>
  <c r="S31" i="12"/>
  <c r="U31" i="12"/>
  <c r="O32" i="12"/>
  <c r="Q32" i="12"/>
  <c r="S32" i="12"/>
  <c r="U32" i="12"/>
  <c r="O33" i="12"/>
  <c r="Q33" i="12"/>
  <c r="S33" i="12"/>
  <c r="U33" i="12"/>
  <c r="O34" i="12"/>
  <c r="Q34" i="12"/>
  <c r="S34" i="12"/>
  <c r="U34" i="12"/>
  <c r="O35" i="12"/>
  <c r="Q35" i="12"/>
  <c r="S35" i="12"/>
  <c r="U35" i="12"/>
  <c r="O36" i="12"/>
  <c r="Q36" i="12"/>
  <c r="S36" i="12"/>
  <c r="U36" i="12"/>
  <c r="O37" i="12"/>
  <c r="Q37" i="12"/>
  <c r="S37" i="12"/>
  <c r="U37" i="12"/>
  <c r="O38" i="12"/>
  <c r="Q38" i="12"/>
  <c r="S38" i="12"/>
  <c r="U38" i="12"/>
  <c r="O39" i="12"/>
  <c r="Q39" i="12"/>
  <c r="S39" i="12"/>
  <c r="U39" i="12"/>
  <c r="O40" i="12"/>
  <c r="Q40" i="12"/>
  <c r="S40" i="12"/>
  <c r="U40" i="12"/>
  <c r="O41" i="12"/>
  <c r="Q41" i="12"/>
  <c r="S41" i="12"/>
  <c r="U41" i="12"/>
  <c r="O42" i="12"/>
  <c r="Q42" i="12"/>
  <c r="S42" i="12"/>
  <c r="U42" i="12"/>
  <c r="O43" i="12"/>
  <c r="Q43" i="12"/>
  <c r="S43" i="12"/>
  <c r="U43" i="12"/>
  <c r="O44" i="12"/>
  <c r="Q44" i="12"/>
  <c r="S44" i="12"/>
  <c r="U44" i="12"/>
  <c r="O45" i="12"/>
  <c r="Q45" i="12"/>
  <c r="S45" i="12"/>
  <c r="U45" i="12"/>
  <c r="O46" i="12"/>
  <c r="Q46" i="12"/>
  <c r="S46" i="12"/>
  <c r="U46" i="12"/>
  <c r="O47" i="12"/>
  <c r="Q47" i="12"/>
  <c r="S47" i="12"/>
  <c r="U47" i="12"/>
  <c r="O48" i="12"/>
  <c r="Q48" i="12"/>
  <c r="S48" i="12"/>
  <c r="U48" i="12"/>
  <c r="O49" i="12"/>
  <c r="Q49" i="12"/>
  <c r="S49" i="12"/>
  <c r="U49" i="12"/>
  <c r="O50" i="12"/>
  <c r="Q50" i="12"/>
  <c r="S50" i="12"/>
  <c r="U50" i="12"/>
  <c r="O51" i="12"/>
  <c r="Q51" i="12"/>
  <c r="S51" i="12"/>
  <c r="U51" i="12"/>
  <c r="O52" i="12"/>
  <c r="Q52" i="12"/>
  <c r="S52" i="12"/>
  <c r="U52" i="12"/>
  <c r="O53" i="12"/>
  <c r="Q53" i="12"/>
  <c r="S53" i="12"/>
  <c r="U53" i="12"/>
  <c r="O54" i="12"/>
  <c r="Q54" i="12"/>
  <c r="S54" i="12"/>
  <c r="U54" i="12"/>
  <c r="O55" i="12"/>
  <c r="Q55" i="12"/>
  <c r="S55" i="12"/>
  <c r="U55" i="12"/>
  <c r="O56" i="12"/>
  <c r="Q56" i="12"/>
  <c r="S56" i="12"/>
  <c r="U56" i="12"/>
  <c r="O57" i="12"/>
  <c r="Q57" i="12"/>
  <c r="S57" i="12"/>
  <c r="U57" i="12"/>
  <c r="O58" i="12"/>
  <c r="Q58" i="12"/>
  <c r="S58" i="12"/>
  <c r="U58" i="12"/>
  <c r="O59" i="12"/>
  <c r="Q59" i="12"/>
  <c r="S59" i="12"/>
  <c r="U59" i="12"/>
  <c r="O60" i="12"/>
  <c r="Q60" i="12"/>
  <c r="S60" i="12"/>
  <c r="U60" i="12"/>
  <c r="O61" i="12"/>
  <c r="Q61" i="12"/>
  <c r="S61" i="12"/>
  <c r="U61" i="12"/>
  <c r="O62" i="12"/>
  <c r="Q62" i="12"/>
  <c r="S62" i="12"/>
  <c r="U62" i="12"/>
  <c r="O63" i="12"/>
  <c r="Q63" i="12"/>
  <c r="S63" i="12"/>
  <c r="U63" i="12"/>
  <c r="O64" i="12"/>
  <c r="Q64" i="12"/>
  <c r="S64" i="12"/>
  <c r="U64" i="12"/>
  <c r="O65" i="12"/>
  <c r="Q65" i="12"/>
  <c r="S65" i="12"/>
  <c r="U65" i="12"/>
  <c r="O66" i="12"/>
  <c r="Q66" i="12"/>
  <c r="S66" i="12"/>
  <c r="U66" i="12"/>
  <c r="O67" i="12"/>
  <c r="Q67" i="12"/>
  <c r="S67" i="12"/>
  <c r="U67" i="12"/>
  <c r="O68" i="12"/>
  <c r="Q68" i="12"/>
  <c r="S68" i="12"/>
  <c r="U68" i="12"/>
  <c r="O69" i="12"/>
  <c r="Q69" i="12"/>
  <c r="S69" i="12"/>
  <c r="U69" i="12"/>
  <c r="O70" i="12"/>
  <c r="Q70" i="12"/>
  <c r="S70" i="12"/>
  <c r="U70" i="12"/>
  <c r="O71" i="12"/>
  <c r="Q71" i="12"/>
  <c r="S71" i="12"/>
  <c r="U71" i="12"/>
  <c r="O72" i="12"/>
  <c r="Q72" i="12"/>
  <c r="S72" i="12"/>
  <c r="U72" i="12"/>
  <c r="O73" i="12"/>
  <c r="Q73" i="12"/>
  <c r="S73" i="12"/>
  <c r="U73" i="12"/>
  <c r="O74" i="12"/>
  <c r="Q74" i="12"/>
  <c r="S74" i="12"/>
  <c r="U74" i="12"/>
  <c r="O75" i="12"/>
  <c r="Q75" i="12"/>
  <c r="S75" i="12"/>
  <c r="U75" i="12"/>
  <c r="O76" i="12"/>
  <c r="Q76" i="12"/>
  <c r="S76" i="12"/>
  <c r="U76" i="12"/>
  <c r="O77" i="12"/>
  <c r="Q77" i="12"/>
  <c r="S77" i="12"/>
  <c r="U77" i="12"/>
  <c r="O78" i="12"/>
  <c r="Q78" i="12"/>
  <c r="S78" i="12"/>
  <c r="U78" i="12"/>
  <c r="O79" i="12"/>
  <c r="Q79" i="12"/>
  <c r="S79" i="12"/>
  <c r="U79" i="12"/>
  <c r="O80" i="12"/>
  <c r="Q80" i="12"/>
  <c r="S80" i="12"/>
  <c r="U80" i="12"/>
  <c r="O81" i="12"/>
  <c r="Q81" i="12"/>
  <c r="S81" i="12"/>
  <c r="U81" i="12"/>
  <c r="O82" i="12"/>
  <c r="Q82" i="12"/>
  <c r="S82" i="12"/>
  <c r="U82" i="12"/>
  <c r="O83" i="12"/>
  <c r="Q83" i="12"/>
  <c r="S83" i="12"/>
  <c r="U83" i="12"/>
  <c r="O84" i="12"/>
  <c r="Q84" i="12"/>
  <c r="S84" i="12"/>
  <c r="U84" i="12"/>
  <c r="O85" i="12"/>
  <c r="Q85" i="12"/>
  <c r="S85" i="12"/>
  <c r="U85" i="12"/>
  <c r="O86" i="12"/>
  <c r="Q86" i="12"/>
  <c r="S86" i="12"/>
  <c r="U86" i="12"/>
  <c r="O87" i="12"/>
  <c r="Q87" i="12"/>
  <c r="S87" i="12"/>
  <c r="U87" i="12"/>
  <c r="O88" i="12"/>
  <c r="Q88" i="12"/>
  <c r="S88" i="12"/>
  <c r="U88" i="12"/>
  <c r="O89" i="12"/>
  <c r="Q89" i="12"/>
  <c r="S89" i="12"/>
  <c r="U89" i="12"/>
  <c r="O90" i="12"/>
  <c r="Q90" i="12"/>
  <c r="S90" i="12"/>
  <c r="U90" i="12"/>
  <c r="O91" i="12"/>
  <c r="Q91" i="12"/>
  <c r="S91" i="12"/>
  <c r="U91" i="12"/>
  <c r="O92" i="12"/>
  <c r="Q92" i="12"/>
  <c r="S92" i="12"/>
  <c r="U92" i="12"/>
  <c r="O93" i="12"/>
  <c r="Q93" i="12"/>
  <c r="S93" i="12"/>
  <c r="U93" i="12"/>
  <c r="O94" i="12"/>
  <c r="Q94" i="12"/>
  <c r="S94" i="12"/>
  <c r="U94" i="12"/>
  <c r="O95" i="12"/>
  <c r="Q95" i="12"/>
  <c r="S95" i="12"/>
  <c r="U95" i="12"/>
  <c r="O96" i="12"/>
  <c r="Q96" i="12"/>
  <c r="S96" i="12"/>
  <c r="U96" i="12"/>
  <c r="O97" i="12"/>
  <c r="Q97" i="12"/>
  <c r="S97" i="12"/>
  <c r="U97" i="12"/>
  <c r="O98" i="12"/>
  <c r="Q98" i="12"/>
  <c r="S98" i="12"/>
  <c r="U98" i="12"/>
  <c r="O99" i="12"/>
  <c r="Q99" i="12"/>
  <c r="S99" i="12"/>
  <c r="U99" i="12"/>
  <c r="O100" i="12"/>
  <c r="Q100" i="12"/>
  <c r="S100" i="12"/>
  <c r="U100" i="12"/>
  <c r="F5" i="13"/>
  <c r="K75" i="1"/>
  <c r="F4" i="13"/>
  <c r="I14" i="13" s="1"/>
  <c r="O5" i="12"/>
  <c r="M76" i="1"/>
  <c r="L76" i="1"/>
  <c r="K76" i="1"/>
  <c r="M75" i="1"/>
  <c r="L75" i="1"/>
  <c r="U7" i="12"/>
  <c r="S7" i="12"/>
  <c r="Q7" i="12"/>
  <c r="O7" i="12"/>
  <c r="U6" i="12"/>
  <c r="T6" i="12"/>
  <c r="T9" i="12" s="1"/>
  <c r="S6" i="12"/>
  <c r="Q6" i="12"/>
  <c r="O6" i="12"/>
  <c r="U5" i="12"/>
  <c r="S5" i="12"/>
  <c r="T16" i="12"/>
  <c r="T28" i="12"/>
  <c r="T40" i="12"/>
  <c r="T52" i="12"/>
  <c r="T64" i="12"/>
  <c r="T76" i="12"/>
  <c r="T88" i="12"/>
  <c r="T100" i="12"/>
  <c r="T11" i="12"/>
  <c r="T23" i="12"/>
  <c r="D23" i="12" s="1"/>
  <c r="T35" i="12"/>
  <c r="T47" i="12"/>
  <c r="T59" i="12"/>
  <c r="T71" i="12"/>
  <c r="T83" i="12"/>
  <c r="T95" i="12"/>
  <c r="T97" i="12"/>
  <c r="T13" i="12"/>
  <c r="T25" i="12"/>
  <c r="T37" i="12"/>
  <c r="T49" i="12"/>
  <c r="T61" i="12"/>
  <c r="T73" i="12"/>
  <c r="T85" i="12"/>
  <c r="T50" i="12"/>
  <c r="T8" i="12"/>
  <c r="T20" i="12"/>
  <c r="T32" i="12"/>
  <c r="T44" i="12"/>
  <c r="T56" i="12"/>
  <c r="T68" i="12"/>
  <c r="T80" i="12"/>
  <c r="T92" i="12"/>
  <c r="T10" i="12"/>
  <c r="T22" i="12"/>
  <c r="T34" i="12"/>
  <c r="D34" i="12" s="1"/>
  <c r="T46" i="12"/>
  <c r="T58" i="12"/>
  <c r="T70" i="12"/>
  <c r="T82" i="12"/>
  <c r="T94" i="12"/>
  <c r="T14" i="12"/>
  <c r="T26" i="12"/>
  <c r="T62" i="12"/>
  <c r="T17" i="12"/>
  <c r="T29" i="12"/>
  <c r="D29" i="12" s="1"/>
  <c r="T41" i="12"/>
  <c r="T53" i="12"/>
  <c r="T65" i="12"/>
  <c r="T77" i="12"/>
  <c r="T89" i="12"/>
  <c r="T38" i="12"/>
  <c r="T74" i="12"/>
  <c r="T98" i="12"/>
  <c r="T19" i="12"/>
  <c r="T31" i="12"/>
  <c r="T43" i="12"/>
  <c r="T55" i="12"/>
  <c r="T67" i="12"/>
  <c r="T79" i="12"/>
  <c r="T91" i="12"/>
  <c r="T86" i="12"/>
  <c r="T7" i="12"/>
  <c r="T5" i="12"/>
  <c r="K69" i="1"/>
  <c r="K210" i="1"/>
  <c r="D195" i="1"/>
  <c r="L67" i="1"/>
  <c r="L69" i="1"/>
  <c r="M67" i="1"/>
  <c r="M69" i="1"/>
  <c r="L68" i="1"/>
  <c r="D8" i="16"/>
  <c r="E8" i="16"/>
  <c r="M68" i="1"/>
  <c r="L66" i="1"/>
  <c r="L112" i="1"/>
  <c r="K115" i="1"/>
  <c r="L115" i="1" s="1"/>
  <c r="M115" i="1" s="1"/>
  <c r="K114" i="1"/>
  <c r="L114" i="1" s="1"/>
  <c r="M114" i="1" s="1"/>
  <c r="D49" i="12" l="1"/>
  <c r="D71" i="12"/>
  <c r="D65" i="12"/>
  <c r="D73" i="12"/>
  <c r="D31" i="12"/>
  <c r="D26" i="12"/>
  <c r="D88" i="12"/>
  <c r="D37" i="12"/>
  <c r="N66" i="1"/>
  <c r="N14" i="13"/>
  <c r="K126" i="1"/>
  <c r="D97" i="12"/>
  <c r="D92" i="12"/>
  <c r="D19" i="12"/>
  <c r="D70" i="12"/>
  <c r="G8" i="16"/>
  <c r="F8" i="16"/>
  <c r="D86" i="12"/>
  <c r="D82" i="12"/>
  <c r="D8" i="12"/>
  <c r="D64" i="12"/>
  <c r="D6" i="12"/>
  <c r="D94" i="12"/>
  <c r="D68" i="12"/>
  <c r="D50" i="12"/>
  <c r="D20" i="12"/>
  <c r="D35" i="12"/>
  <c r="D52" i="12"/>
  <c r="M112" i="1"/>
  <c r="E20" i="16" s="1"/>
  <c r="D20" i="16"/>
  <c r="D74" i="12"/>
  <c r="D85" i="12"/>
  <c r="D38" i="12"/>
  <c r="D14" i="12"/>
  <c r="D67" i="12"/>
  <c r="D55" i="12"/>
  <c r="D46" i="12"/>
  <c r="D56" i="12"/>
  <c r="D100" i="12"/>
  <c r="D16" i="12"/>
  <c r="D7" i="12"/>
  <c r="D83" i="12"/>
  <c r="D43" i="12"/>
  <c r="D41" i="12"/>
  <c r="D11" i="12"/>
  <c r="N207" i="1"/>
  <c r="K117" i="1"/>
  <c r="C19" i="16" s="1"/>
  <c r="N205" i="1"/>
  <c r="N15" i="1"/>
  <c r="N12" i="1"/>
  <c r="N18" i="1"/>
  <c r="N33" i="1"/>
  <c r="N22" i="1"/>
  <c r="K70" i="1"/>
  <c r="N11" i="1"/>
  <c r="N14" i="1"/>
  <c r="N31" i="1"/>
  <c r="N16" i="1"/>
  <c r="N34" i="1"/>
  <c r="T12" i="12"/>
  <c r="D9" i="12"/>
  <c r="N203" i="1"/>
  <c r="D5" i="12"/>
  <c r="D91" i="12"/>
  <c r="D89" i="12"/>
  <c r="D53" i="12"/>
  <c r="D17" i="12"/>
  <c r="D22" i="12"/>
  <c r="D80" i="12"/>
  <c r="D44" i="12"/>
  <c r="D25" i="12"/>
  <c r="D95" i="12"/>
  <c r="D59" i="12"/>
  <c r="D40" i="12"/>
  <c r="M77" i="1"/>
  <c r="L77" i="1"/>
  <c r="D79" i="12"/>
  <c r="D98" i="12"/>
  <c r="D77" i="12"/>
  <c r="D62" i="12"/>
  <c r="D58" i="12"/>
  <c r="D10" i="12"/>
  <c r="D32" i="12"/>
  <c r="D61" i="12"/>
  <c r="D13" i="12"/>
  <c r="D47" i="12"/>
  <c r="D76" i="12"/>
  <c r="D28" i="12"/>
  <c r="N19" i="1"/>
  <c r="N68" i="1"/>
  <c r="N61" i="1"/>
  <c r="N32" i="1"/>
  <c r="N28" i="1"/>
  <c r="N24" i="1"/>
  <c r="N20" i="1"/>
  <c r="N47" i="1"/>
  <c r="N62" i="1"/>
  <c r="K77" i="1"/>
  <c r="N75" i="1"/>
  <c r="N76" i="1"/>
  <c r="F9" i="16"/>
  <c r="N48" i="1"/>
  <c r="N69" i="1"/>
  <c r="N13" i="1"/>
  <c r="N27" i="1"/>
  <c r="N23" i="1"/>
  <c r="N67" i="1"/>
  <c r="N29" i="1"/>
  <c r="N17" i="1"/>
  <c r="N25" i="1"/>
  <c r="N21" i="1"/>
  <c r="N26" i="1"/>
  <c r="N30" i="1"/>
  <c r="G9" i="16"/>
  <c r="M70" i="1"/>
  <c r="E9" i="16" s="1"/>
  <c r="L70" i="1"/>
  <c r="D9" i="16" s="1"/>
  <c r="N115" i="1"/>
  <c r="N77" i="1" l="1"/>
  <c r="N70" i="1"/>
  <c r="K129" i="1"/>
  <c r="K151" i="1" s="1"/>
  <c r="K189" i="1" s="1"/>
  <c r="C10" i="16" s="1"/>
  <c r="N126" i="1"/>
  <c r="N129" i="1" s="1"/>
  <c r="F20" i="16"/>
  <c r="G15" i="16"/>
  <c r="K206" i="1"/>
  <c r="K208" i="1" s="1"/>
  <c r="D15" i="16"/>
  <c r="L188" i="1"/>
  <c r="C15" i="16"/>
  <c r="K188" i="1"/>
  <c r="E15" i="16"/>
  <c r="M188" i="1"/>
  <c r="F15" i="16"/>
  <c r="C9" i="16"/>
  <c r="H9" i="16" s="1"/>
  <c r="L117" i="1"/>
  <c r="D19" i="16" s="1"/>
  <c r="M117" i="1"/>
  <c r="E19" i="16" s="1"/>
  <c r="D12" i="12"/>
  <c r="T15" i="12"/>
  <c r="N188" i="1" l="1"/>
  <c r="L206" i="1"/>
  <c r="L208" i="1" s="1"/>
  <c r="H15" i="16"/>
  <c r="M151" i="1"/>
  <c r="M189" i="1" s="1"/>
  <c r="M206" i="1"/>
  <c r="M208" i="1" s="1"/>
  <c r="L151" i="1"/>
  <c r="L189" i="1" s="1"/>
  <c r="D10" i="16" s="1"/>
  <c r="G19" i="16"/>
  <c r="F19" i="16"/>
  <c r="N116" i="1"/>
  <c r="D15" i="12"/>
  <c r="T18" i="12"/>
  <c r="G20" i="16" l="1"/>
  <c r="H20" i="16" s="1"/>
  <c r="N112" i="1"/>
  <c r="E10" i="16"/>
  <c r="N114" i="1"/>
  <c r="N117" i="1" s="1"/>
  <c r="T21" i="12"/>
  <c r="D18" i="12"/>
  <c r="N151" i="1" l="1"/>
  <c r="H19" i="16"/>
  <c r="N208" i="1"/>
  <c r="G10" i="16"/>
  <c r="N206" i="1"/>
  <c r="N189" i="1"/>
  <c r="D21" i="12"/>
  <c r="T24" i="12"/>
  <c r="F10" i="16" l="1"/>
  <c r="H10" i="16" s="1"/>
  <c r="T27" i="12"/>
  <c r="D24" i="12"/>
  <c r="T30" i="12" l="1"/>
  <c r="D27" i="12"/>
  <c r="D30" i="12" l="1"/>
  <c r="T33" i="12"/>
  <c r="D33" i="12" l="1"/>
  <c r="T36" i="12"/>
  <c r="D36" i="12" l="1"/>
  <c r="T39" i="12"/>
  <c r="T42" i="12" l="1"/>
  <c r="D39" i="12"/>
  <c r="D42" i="12" l="1"/>
  <c r="T45" i="12"/>
  <c r="T48" i="12" l="1"/>
  <c r="D45" i="12"/>
  <c r="T51" i="12" l="1"/>
  <c r="D48" i="12"/>
  <c r="D51" i="12" l="1"/>
  <c r="T54" i="12"/>
  <c r="D54" i="12" l="1"/>
  <c r="T57" i="12"/>
  <c r="D57" i="12" l="1"/>
  <c r="T60" i="12"/>
  <c r="D60" i="12" l="1"/>
  <c r="T63" i="12"/>
  <c r="D63" i="12" l="1"/>
  <c r="T66" i="12"/>
  <c r="D66" i="12" l="1"/>
  <c r="T69" i="12"/>
  <c r="T72" i="12" l="1"/>
  <c r="D69" i="12"/>
  <c r="T75" i="12" l="1"/>
  <c r="D72" i="12"/>
  <c r="T78" i="12" l="1"/>
  <c r="D75" i="12"/>
  <c r="D78" i="12" l="1"/>
  <c r="T81" i="12"/>
  <c r="T84" i="12" l="1"/>
  <c r="D81" i="12"/>
  <c r="T87" i="12" l="1"/>
  <c r="D84" i="12"/>
  <c r="T90" i="12" l="1"/>
  <c r="D87" i="12"/>
  <c r="T93" i="12" l="1"/>
  <c r="D90" i="12"/>
  <c r="T96" i="12" l="1"/>
  <c r="D93" i="12"/>
  <c r="D96" i="12" l="1"/>
  <c r="T99" i="12"/>
  <c r="D99" i="12" s="1"/>
  <c r="C5" i="16"/>
  <c r="N49" i="1" l="1"/>
  <c r="N39" i="1" l="1"/>
  <c r="E5" i="16" l="1"/>
  <c r="M63" i="1"/>
  <c r="M72" i="1" s="1"/>
  <c r="M187" i="1" s="1"/>
  <c r="M191" i="1" s="1"/>
  <c r="D5" i="16"/>
  <c r="L63" i="1"/>
  <c r="L72" i="1" s="1"/>
  <c r="L187" i="1" s="1"/>
  <c r="G5" i="16" l="1"/>
  <c r="F5" i="16"/>
  <c r="L191" i="1"/>
  <c r="M199" i="1"/>
  <c r="M195" i="1" s="1"/>
  <c r="E21" i="16" s="1"/>
  <c r="E24" i="16" s="1"/>
  <c r="D2" i="14"/>
  <c r="M199" i="20" s="1"/>
  <c r="G21" i="16" l="1"/>
  <c r="G24" i="16" s="1"/>
  <c r="H5" i="16"/>
  <c r="M197" i="1"/>
  <c r="E25" i="16" s="1"/>
  <c r="M200" i="1"/>
  <c r="E2" i="14"/>
  <c r="F21" i="16"/>
  <c r="F24" i="16" s="1"/>
  <c r="C2" i="14"/>
  <c r="L199" i="20" s="1"/>
  <c r="L199" i="1"/>
  <c r="F2" i="14" l="1"/>
  <c r="F25" i="16"/>
  <c r="L200" i="1"/>
  <c r="G25" i="16"/>
  <c r="L195" i="1"/>
  <c r="D21" i="16" l="1"/>
  <c r="L197" i="1"/>
  <c r="D24" i="16" l="1"/>
  <c r="D25" i="16" l="1"/>
  <c r="K63" i="1"/>
  <c r="K72" i="1" s="1"/>
  <c r="K187" i="1" s="1"/>
  <c r="C8" i="16"/>
  <c r="H8" i="16" s="1"/>
  <c r="K191" i="1" l="1"/>
  <c r="N187" i="1"/>
  <c r="N191" i="1" s="1"/>
  <c r="N53" i="1"/>
  <c r="N63" i="1" s="1"/>
  <c r="N72" i="1" s="1"/>
  <c r="K199" i="1" l="1"/>
  <c r="B2" i="14"/>
  <c r="K199" i="20" s="1"/>
  <c r="N199" i="20" s="1"/>
  <c r="N199" i="1" l="1"/>
  <c r="K195" i="1"/>
  <c r="K200" i="1"/>
  <c r="N200" i="1" s="1"/>
  <c r="G2" i="14"/>
  <c r="C21" i="16" l="1"/>
  <c r="N195" i="1"/>
  <c r="K197" i="1"/>
  <c r="B2" i="15" l="1"/>
  <c r="C2" i="15" s="1"/>
  <c r="N197" i="1"/>
  <c r="H21" i="16"/>
  <c r="C24" i="16"/>
  <c r="H24" i="16" s="1"/>
  <c r="D2" i="15" l="1"/>
  <c r="C25" i="16"/>
  <c r="H2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tc={6D9F4BFB-26EB-4308-80DE-92ECB2A005AD}</author>
    <author>Regis A Saxton</author>
  </authors>
  <commentList>
    <comment ref="K6" authorId="0" shapeId="0" xr:uid="{6D9F4BFB-26EB-4308-80DE-92ECB2A005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this cell MUST be changed manually for multi-year proposals</t>
      </text>
    </comment>
    <comment ref="A153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 A Saxton</author>
  </authors>
  <commentList>
    <comment ref="A152" authorId="0" shapeId="0" xr:uid="{AC710FD9-1303-4C5F-AB94-B0F930D68A97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sharedStrings.xml><?xml version="1.0" encoding="utf-8"?>
<sst xmlns="http://schemas.openxmlformats.org/spreadsheetml/2006/main" count="1076" uniqueCount="312">
  <si>
    <t>REVISED BUDGET TEMPLATE - 12-05-2025</t>
  </si>
  <si>
    <t>PoP</t>
  </si>
  <si>
    <t>Start:</t>
  </si>
  <si>
    <t>End:</t>
  </si>
  <si>
    <t>Escalate salaries in the out-years?</t>
  </si>
  <si>
    <t>YES</t>
  </si>
  <si>
    <t>NO</t>
  </si>
  <si>
    <t>ONE</t>
  </si>
  <si>
    <t>TWO</t>
  </si>
  <si>
    <t>THREE</t>
  </si>
  <si>
    <t>TOTAL</t>
  </si>
  <si>
    <t>Budget Period Start Date</t>
  </si>
  <si>
    <t xml:space="preserve">Budget Period End Date </t>
  </si>
  <si>
    <t>RAMP Budget Period Duration (Months)</t>
  </si>
  <si>
    <t>Irregular Period Multiplier</t>
  </si>
  <si>
    <t>PERSONNEL COSTS</t>
  </si>
  <si>
    <r>
      <t xml:space="preserve">Staff Member (Faculty, Post-Docs, Admin Faculty, Classified Staff)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</si>
  <si>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Is this a NEW Tenure Line Hire?</t>
  </si>
  <si>
    <t>Role</t>
  </si>
  <si>
    <t>Appointment</t>
  </si>
  <si>
    <t>Input 9 (AY) or 12 mo (CAL) Salary</t>
  </si>
  <si>
    <t>3 mo Summer Salary 
(Auto-generated)</t>
  </si>
  <si>
    <t>Person Months</t>
  </si>
  <si>
    <t>Effort %</t>
  </si>
  <si>
    <t>Select</t>
  </si>
  <si>
    <t>Please select a Role</t>
  </si>
  <si>
    <t>Select Personnel Type</t>
  </si>
  <si>
    <r>
      <t xml:space="preserve">Graduate Research Assistants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</si>
  <si>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RAMP IBS</t>
  </si>
  <si>
    <t xml:space="preserve">Target Annual Pay Rate </t>
  </si>
  <si>
    <t>Monthly Rate</t>
  </si>
  <si>
    <t>(Enter the target GRA pay for the year here)</t>
  </si>
  <si>
    <t>One</t>
  </si>
  <si>
    <t xml:space="preserve">Two </t>
  </si>
  <si>
    <t>Three</t>
  </si>
  <si>
    <t>Four</t>
  </si>
  <si>
    <t>Five</t>
  </si>
  <si>
    <t xml:space="preserve">    Select GRA type from the list…</t>
  </si>
  <si>
    <r>
      <t xml:space="preserve">Wage Personnel 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</si>
  <si>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(Enter the target Wage Employee pay for the year here)</t>
  </si>
  <si>
    <t>Select Wage type from the list…</t>
  </si>
  <si>
    <t xml:space="preserve">         </t>
  </si>
  <si>
    <t>SUBTOTAL SALARIES &amp; WAGES</t>
  </si>
  <si>
    <t>FRINGE BENEFITS</t>
  </si>
  <si>
    <t xml:space="preserve">      Faculty, Academic &amp; Calendar</t>
  </si>
  <si>
    <t xml:space="preserve">      FICA Only (Adjuncts, Summer Faculty and Wage)</t>
  </si>
  <si>
    <t xml:space="preserve">      Student Wages</t>
  </si>
  <si>
    <t xml:space="preserve">      Classified Staff</t>
  </si>
  <si>
    <t xml:space="preserve">               </t>
  </si>
  <si>
    <t>SUBTOTAL FRINGE BENEFITS</t>
  </si>
  <si>
    <t>SUBTOTAL PERSONNEL</t>
  </si>
  <si>
    <t>TRAVEL (see optional worksheet)</t>
  </si>
  <si>
    <t>Domestic Travel</t>
  </si>
  <si>
    <t>Foreign Travel</t>
  </si>
  <si>
    <t xml:space="preserve">                   </t>
  </si>
  <si>
    <t>SUBTOTAL TRAVEL</t>
  </si>
  <si>
    <t xml:space="preserve">GENERAL COSTS </t>
  </si>
  <si>
    <t>Animal Purchase/Animal Per Diem</t>
  </si>
  <si>
    <t>Animal purchase costs (Auto-calculates - see worksheet)</t>
  </si>
  <si>
    <t>Animal per diem (Auto-calculates - see worksheet)</t>
  </si>
  <si>
    <t>Input here</t>
  </si>
  <si>
    <t>SUBTOTAL ANIMAL COSTS</t>
  </si>
  <si>
    <t>Consultant Services</t>
  </si>
  <si>
    <t>Consultant Services (Auto-calculates - see worksheet)</t>
  </si>
  <si>
    <t>Consultant #2: Specify rate</t>
  </si>
  <si>
    <t>Consultant #3: Specify rate</t>
  </si>
  <si>
    <t>Consultant #4: Specify rate</t>
  </si>
  <si>
    <t>Consultant #5: Specify rate</t>
  </si>
  <si>
    <t xml:space="preserve">SUBTOTAL CONSULTANT SERVICES </t>
  </si>
  <si>
    <t>Equipment</t>
  </si>
  <si>
    <t>Technical/Laboratory (Auto-calculates - see worksheet)</t>
  </si>
  <si>
    <t>Specialized Equipment (Auto-calculates - see worksheet)</t>
  </si>
  <si>
    <t>Computer Servers (&gt;$5K) (Auto-calculates - see worksheet)</t>
  </si>
  <si>
    <t>Other (Auto-calculates - see worksheet)</t>
  </si>
  <si>
    <t xml:space="preserve">           </t>
  </si>
  <si>
    <t>SUBTOTAL EQUIPMENT</t>
  </si>
  <si>
    <t>Externally Funded Fellowship(s)</t>
  </si>
  <si>
    <t>Fellow #1</t>
  </si>
  <si>
    <t>Fellow #2</t>
  </si>
  <si>
    <t>Fellow #3</t>
  </si>
  <si>
    <t>Fellow #4</t>
  </si>
  <si>
    <t>Fellow #5</t>
  </si>
  <si>
    <t xml:space="preserve">     </t>
  </si>
  <si>
    <t>SUBTOTAL EXTERNALLY FUNDED FELLOWSHIPS</t>
  </si>
  <si>
    <t>GRA Health Insurance &amp; Institutional Allowances</t>
  </si>
  <si>
    <t>GRA Health Insurance</t>
  </si>
  <si>
    <t>No.</t>
  </si>
  <si>
    <t>Rate: Annual</t>
  </si>
  <si>
    <t>Fall Only</t>
  </si>
  <si>
    <t>Spring/Summer</t>
  </si>
  <si>
    <t xml:space="preserve">  Enter Number of GRAs:</t>
  </si>
  <si>
    <t xml:space="preserve">Tuition &amp; Fees: </t>
  </si>
  <si>
    <t>Credits</t>
  </si>
  <si>
    <t>$ per credit</t>
  </si>
  <si>
    <t xml:space="preserve">          - In State Tuition</t>
  </si>
  <si>
    <t xml:space="preserve">          - Out of State, if applicable</t>
  </si>
  <si>
    <t xml:space="preserve">          - Mandatory Student Fee</t>
  </si>
  <si>
    <t>SUBTOTAL GRA TUITION, FEES, &amp; HEALTH SUBSIDY</t>
  </si>
  <si>
    <t>Materials &amp; Supplies</t>
  </si>
  <si>
    <t>Technical/Project/Lab Supplies (Auto-calculates - see worksheet)</t>
  </si>
  <si>
    <t>Computers (Auto-calculates - see worksheet)</t>
  </si>
  <si>
    <t>SUBTOTAL MATERIALS &amp; SUPPLIES</t>
  </si>
  <si>
    <t>Other General Costs</t>
  </si>
  <si>
    <t xml:space="preserve">             </t>
  </si>
  <si>
    <t>SUBTOTAL OTHER GENERAL COSTS</t>
  </si>
  <si>
    <t>Publication Costs</t>
  </si>
  <si>
    <t>Publication Costs (Auto-calculates - see worksheet)</t>
  </si>
  <si>
    <t xml:space="preserve"> </t>
  </si>
  <si>
    <t>SUBTOTAL PUBLICATION COSTS</t>
  </si>
  <si>
    <t>Research Subject Payments</t>
  </si>
  <si>
    <t>Research Subject Payments (Auto-calculates - see worksheet)</t>
  </si>
  <si>
    <t>SUBTOTAL RESEARCH SUBJECT PAYMENTS</t>
  </si>
  <si>
    <t>Participant/Trainee Support   (click for guidance)</t>
  </si>
  <si>
    <t>Domestic Airfare</t>
  </si>
  <si>
    <t>Subsistence/Per Diem</t>
  </si>
  <si>
    <t>Stipend</t>
  </si>
  <si>
    <t>Patience Care Costs</t>
  </si>
  <si>
    <t>Other</t>
  </si>
  <si>
    <t>SUBTOTAL PARTICIPANT SUPPORT</t>
  </si>
  <si>
    <t xml:space="preserve">       </t>
  </si>
  <si>
    <t>SUBTOTAL GENERAL COSTS</t>
  </si>
  <si>
    <t>SUBAWARD/SUBCONTRACTS    see comment&gt;</t>
  </si>
  <si>
    <t xml:space="preserve">     Subcontractor - First $25K</t>
  </si>
  <si>
    <t xml:space="preserve">     Subcontractor </t>
  </si>
  <si>
    <t>SUBTOTAL SUBAWARD/SUBCONTRACTORS</t>
  </si>
  <si>
    <t xml:space="preserve">TOTAL DIRECT COSTS    </t>
  </si>
  <si>
    <t>Subtotal Personnel (Salaries &amp; Wages + Fringe)</t>
  </si>
  <si>
    <t>Subtotal Travel Costs</t>
  </si>
  <si>
    <t>Subtotal General Costs</t>
  </si>
  <si>
    <t>Subtotal Subaward/Subcontract Costs</t>
  </si>
  <si>
    <t>TOTAL DIRECT COSTS</t>
  </si>
  <si>
    <t>F&amp;A (INDIRECT) COSTS</t>
  </si>
  <si>
    <t>Rate</t>
  </si>
  <si>
    <t>Rate Type</t>
  </si>
  <si>
    <t xml:space="preserve">     None</t>
  </si>
  <si>
    <t>MTDC</t>
  </si>
  <si>
    <t xml:space="preserve">                    </t>
  </si>
  <si>
    <t>TOTAL COSTS</t>
  </si>
  <si>
    <t>Facilities &amp; Administrative Costs Base</t>
  </si>
  <si>
    <r>
      <rPr>
        <b/>
        <sz val="14"/>
        <color rgb="FFFF0000"/>
        <rFont val="Calibri"/>
        <family val="2"/>
        <scheme val="minor"/>
      </rPr>
      <t>NIH ONLY</t>
    </r>
    <r>
      <rPr>
        <b/>
        <sz val="14"/>
        <rFont val="Calibri"/>
        <family val="2"/>
        <scheme val="minor"/>
      </rPr>
      <t>: Direct Costs Less Consortium F&amp;A</t>
    </r>
  </si>
  <si>
    <t>Excluded from F&amp;A:</t>
  </si>
  <si>
    <t>Participant/Trainee/Patient Care Support:</t>
  </si>
  <si>
    <r>
      <t>Other (e.g. Rental costs)</t>
    </r>
    <r>
      <rPr>
        <b/>
        <sz val="14"/>
        <color rgb="FFFF0000"/>
        <rFont val="Calibri"/>
        <family val="2"/>
        <scheme val="minor"/>
      </rPr>
      <t xml:space="preserve"> Must be hard-entered</t>
    </r>
    <r>
      <rPr>
        <b/>
        <sz val="14"/>
        <rFont val="Calibri"/>
        <family val="2"/>
        <scheme val="minor"/>
      </rPr>
      <t>:</t>
    </r>
  </si>
  <si>
    <t>Equipment:</t>
  </si>
  <si>
    <t>EFF &amp; GRA Support:</t>
  </si>
  <si>
    <t>Subcontract(s) over $25K:</t>
  </si>
  <si>
    <t>Totals:</t>
  </si>
  <si>
    <t>Fill out fields in GOLD</t>
  </si>
  <si>
    <t>Faculty IBS</t>
  </si>
  <si>
    <t>Effort</t>
  </si>
  <si>
    <t xml:space="preserve">Amount for Budget Period </t>
  </si>
  <si>
    <t>Summer Multiplier</t>
  </si>
  <si>
    <t>Calendar</t>
  </si>
  <si>
    <t xml:space="preserve">Academic </t>
  </si>
  <si>
    <t xml:space="preserve">Summer </t>
  </si>
  <si>
    <t>IBS Used in Budget</t>
  </si>
  <si>
    <t>Graduate Student Stipend</t>
  </si>
  <si>
    <t>Target Annual Salary</t>
  </si>
  <si>
    <t>Figure Entered into RAMP</t>
  </si>
  <si>
    <t xml:space="preserve">Wage Workers Stipend </t>
  </si>
  <si>
    <t>Please select one</t>
  </si>
  <si>
    <t>DRAFT ONLY DO NOT SUBMIT</t>
  </si>
  <si>
    <t>Cost Share Orgs</t>
  </si>
  <si>
    <t>Input Guarantee</t>
  </si>
  <si>
    <t>Org(s) below</t>
  </si>
  <si>
    <t>ex. M14791</t>
  </si>
  <si>
    <t>0</t>
  </si>
  <si>
    <t>FOR OSP POSTAWARD USE ONLY</t>
  </si>
  <si>
    <t>Description</t>
  </si>
  <si>
    <t>Account Code</t>
  </si>
  <si>
    <t>Year 1</t>
  </si>
  <si>
    <t>Year 2</t>
  </si>
  <si>
    <t>Year 3</t>
  </si>
  <si>
    <t>Year 4</t>
  </si>
  <si>
    <t>Year 5</t>
  </si>
  <si>
    <t>Totals</t>
  </si>
  <si>
    <t>Faculty Salaries Budget Pool</t>
  </si>
  <si>
    <t>Fac Spec Summer Pymts Budget Pool</t>
  </si>
  <si>
    <t>Graduate Assistants Budget Pool</t>
  </si>
  <si>
    <t>Administrative Salaries Budget Pool</t>
  </si>
  <si>
    <t>Classified Salaries Budget Pool</t>
  </si>
  <si>
    <t>Wages Budget Pool</t>
  </si>
  <si>
    <t>Fringe Benefits Budget Pool</t>
  </si>
  <si>
    <t>Direct Expenditures Budget Pool</t>
  </si>
  <si>
    <t>Contractual Services Budget Pool</t>
  </si>
  <si>
    <t>Supplies Budget Pool</t>
  </si>
  <si>
    <t>Subcontracts LT 25K Budget Pool</t>
  </si>
  <si>
    <t>Subcontracts GT 25K Budget Pool</t>
  </si>
  <si>
    <t>Travel Budget Pool</t>
  </si>
  <si>
    <t>Participant Support Budget Pool</t>
  </si>
  <si>
    <r>
      <t>Occupancy Budget Pool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</si>
  <si>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Equip Budget Pool 5K or greater</t>
  </si>
  <si>
    <t>Tuition Schol Fellow Budget Pool</t>
  </si>
  <si>
    <t>Graduate Health Subsidy Budget Pool</t>
  </si>
  <si>
    <t>Indirect Recovery Budget Pool</t>
  </si>
  <si>
    <r>
      <t>Other Expenses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</si>
  <si>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r>
      <t>Other Expenses (No Indirect)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</si>
  <si>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Total</t>
  </si>
  <si>
    <t>Variance</t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</si>
  <si>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 Change </t>
    </r>
    <r>
      <rPr>
        <b/>
        <u/>
        <sz val="10"/>
        <rFont val="Arial"/>
        <family val="2"/>
      </rPr>
      <t>only</t>
    </r>
    <r>
      <rPr>
        <sz val="10"/>
        <rFont val="Arial"/>
        <family val="2"/>
      </rPr>
      <t xml:space="preserve">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. Ensure you populate the year for each instance of travel, otherwise it will not populate to the budget. </t>
    </r>
    <r>
      <rPr>
        <b/>
        <sz val="10"/>
        <rFont val="Arial"/>
        <family val="2"/>
      </rPr>
      <t>Unhide</t>
    </r>
    <r>
      <rPr>
        <sz val="10"/>
        <rFont val="Arial"/>
        <family val="2"/>
      </rPr>
      <t xml:space="preserve"> to use more lines.</t>
    </r>
  </si>
  <si>
    <t>as of March 2025</t>
  </si>
  <si>
    <t>*MI&amp;E calculated at 75% on travel days</t>
  </si>
  <si>
    <t>RATES</t>
  </si>
  <si>
    <t>TOTALS</t>
  </si>
  <si>
    <t>Year</t>
  </si>
  <si>
    <t>Travel Type (Choose)</t>
  </si>
  <si>
    <t>Destination (Foreign Req'd)</t>
  </si>
  <si>
    <t># trips/yr/pp</t>
  </si>
  <si>
    <t># ppl</t>
  </si>
  <si>
    <t># days</t>
  </si>
  <si>
    <t>Lodging</t>
  </si>
  <si>
    <t>M&amp;IE*</t>
  </si>
  <si>
    <t>Airfare</t>
  </si>
  <si>
    <t xml:space="preserve">Ground </t>
  </si>
  <si>
    <t>Rental Car</t>
  </si>
  <si>
    <t>RT mi/pp/trip</t>
  </si>
  <si>
    <t>MI&amp;E*</t>
  </si>
  <si>
    <t>Ground</t>
  </si>
  <si>
    <t>Mileage</t>
  </si>
  <si>
    <t>Choose Travel Type (Required)</t>
  </si>
  <si>
    <r>
      <rPr>
        <b/>
        <sz val="10"/>
        <rFont val="Arial"/>
        <family val="2"/>
      </rPr>
      <t>Instructions</t>
    </r>
    <r>
      <rPr>
        <sz val="10"/>
        <rFont val="Arial"/>
        <family val="2"/>
      </rPr>
      <t xml:space="preserve">: Change only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>. Ensure you populate the year of purchase to auto-populate the annual table. This worksheet is optional. Ideally, itemize purchases of &lt;$2,500/unit.</t>
    </r>
  </si>
  <si>
    <r>
      <t>Unhide</t>
    </r>
    <r>
      <rPr>
        <sz val="10"/>
        <rFont val="Arial"/>
        <family val="2"/>
      </rPr>
      <t xml:space="preserve"> to use more lines</t>
    </r>
  </si>
  <si>
    <t>Type</t>
  </si>
  <si>
    <t>Description (optional)</t>
  </si>
  <si>
    <t># Units</t>
  </si>
  <si>
    <t>Price/Unit</t>
  </si>
  <si>
    <t>Total Price</t>
  </si>
  <si>
    <t>Select Type</t>
  </si>
  <si>
    <t>Animal Purchases</t>
  </si>
  <si>
    <t>Animal Per Diem</t>
  </si>
  <si>
    <t>Equipment: Technical/Lab</t>
  </si>
  <si>
    <t xml:space="preserve">Equipment: Specialized </t>
  </si>
  <si>
    <t>Equipment: Servers &gt;$5K</t>
  </si>
  <si>
    <t>Equipment: Other</t>
  </si>
  <si>
    <t>M&amp;S: Tech/Proj/Lab</t>
  </si>
  <si>
    <t>M&amp;S: Computers</t>
  </si>
  <si>
    <t>M&amp;S: Other</t>
  </si>
  <si>
    <t xml:space="preserve">Other </t>
  </si>
  <si>
    <t>Publications</t>
  </si>
  <si>
    <t>Total Direct less Consortium F&amp;A</t>
  </si>
  <si>
    <t>Total Consortium F&amp;A</t>
  </si>
  <si>
    <t>Enter Consortium F&amp;A ONLY</t>
  </si>
  <si>
    <t>Subawardees</t>
  </si>
  <si>
    <t>SUM F&amp;A</t>
  </si>
  <si>
    <t>Meets TFFA?</t>
  </si>
  <si>
    <t>Mason F&amp;A</t>
  </si>
  <si>
    <t>Summer</t>
  </si>
  <si>
    <t>Effort From Budget Tool</t>
  </si>
  <si>
    <t>Decimal Conversion</t>
  </si>
  <si>
    <t>Enter Effort from Budget Tool=</t>
  </si>
  <si>
    <t>Academic year</t>
  </si>
  <si>
    <t>Annualized Effort %</t>
  </si>
  <si>
    <t>Academic Year  Effort %</t>
  </si>
  <si>
    <t>Summer Year Effort %</t>
  </si>
  <si>
    <t>Combined Effort</t>
  </si>
  <si>
    <t>Calendar Year Effort %</t>
  </si>
  <si>
    <t>Principal Investigator</t>
  </si>
  <si>
    <t>TDC</t>
  </si>
  <si>
    <t>PD/PI</t>
  </si>
  <si>
    <t>NONE</t>
  </si>
  <si>
    <t>Co-PD/PI</t>
  </si>
  <si>
    <t>Academic</t>
  </si>
  <si>
    <t>Please select Yes or No</t>
  </si>
  <si>
    <t>Co-Investigator (NIH)</t>
  </si>
  <si>
    <t>Please Select an option from the list</t>
  </si>
  <si>
    <t>Faculty</t>
  </si>
  <si>
    <t xml:space="preserve">     Research On-Campus </t>
  </si>
  <si>
    <t>Post-Doc</t>
  </si>
  <si>
    <t xml:space="preserve">     Research Off-Campus Remote</t>
  </si>
  <si>
    <t>Admin Faculty</t>
  </si>
  <si>
    <t xml:space="preserve">     Research Off-Campus Adjacent</t>
  </si>
  <si>
    <t>Classified</t>
  </si>
  <si>
    <t xml:space="preserve">     DoD Research On-Campus</t>
  </si>
  <si>
    <t xml:space="preserve">     DoD Research Off-Campus Remote</t>
  </si>
  <si>
    <t xml:space="preserve">     DoD Research Off-Campus Adjacent </t>
  </si>
  <si>
    <t xml:space="preserve">    Doctoral Academic</t>
  </si>
  <si>
    <t xml:space="preserve">     Instruction On-Campus</t>
  </si>
  <si>
    <t xml:space="preserve">    Doctoral Summer</t>
  </si>
  <si>
    <t xml:space="preserve">     Instruction Off-Campus Remote</t>
  </si>
  <si>
    <t xml:space="preserve">    Masters Academic</t>
  </si>
  <si>
    <t xml:space="preserve">     Instruction Off-Campus Adjacent</t>
  </si>
  <si>
    <t xml:space="preserve">    Masters Summer</t>
  </si>
  <si>
    <t xml:space="preserve">     OSA On-Campus</t>
  </si>
  <si>
    <t xml:space="preserve">     OSA Off-Campus Remote</t>
  </si>
  <si>
    <t xml:space="preserve">     OSA Off-Campus Adjacent </t>
  </si>
  <si>
    <t>Non-Student Wage</t>
  </si>
  <si>
    <t xml:space="preserve">     IPA</t>
  </si>
  <si>
    <t>Student Wages</t>
  </si>
  <si>
    <t xml:space="preserve">     % Limited or Waived</t>
  </si>
  <si>
    <t>Pick Month</t>
  </si>
  <si>
    <t>January</t>
  </si>
  <si>
    <t>FINAL</t>
  </si>
  <si>
    <t>February</t>
  </si>
  <si>
    <t>March</t>
  </si>
  <si>
    <t>FICA</t>
  </si>
  <si>
    <t>April</t>
  </si>
  <si>
    <t>Student Wage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</si>
  <si>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</si>
  <si>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</si>
  <si>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</si>
  <si>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</si>
  <si>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</si>
  <si>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</si>
  <si>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</si>
  <si>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</si>
  <si>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Voluntary - Uncommitted (Does not need to be reported)</t>
  </si>
  <si>
    <t>Voluntary - Committed (Submitted to sponsor)</t>
  </si>
  <si>
    <t>Mandatory - Sponsor Required</t>
  </si>
  <si>
    <t>Choose</t>
  </si>
  <si>
    <t>Salary Cap</t>
  </si>
  <si>
    <r>
      <t xml:space="preserve">Choose Travel Type </t>
    </r>
    <r>
      <rPr>
        <sz val="10"/>
        <color rgb="FFFF0000"/>
        <rFont val="Arial Narrow"/>
        <family val="2"/>
      </rPr>
      <t>(Required)</t>
    </r>
  </si>
  <si>
    <t>Equipment: Specialized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</si>
</sst>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0.0000000000"/>
    <numFmt numFmtId="168" formatCode="m/d/yyyy;@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u/>
      <sz val="10"/>
      <color theme="10"/>
      <name val="Arial"/>
      <family val="2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"/>
      <family val="2"/>
    </font>
    <font>
      <b/>
      <sz val="20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6238"/>
        <bgColor indexed="64"/>
      </patternFill>
    </fill>
    <fill>
      <patternFill patternType="solid">
        <fgColor rgb="FFE2A82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421">
    <xf numFmtId="0" fontId="0" fillId="0" borderId="0" xfId="0"/>
    <xf numFmtId="0" fontId="3" fillId="0" borderId="0" xfId="0" applyFont="1"/>
    <xf numFmtId="0" fontId="5" fillId="0" borderId="0" xfId="0" applyFont="1"/>
    <xf numFmtId="166" fontId="0" fillId="0" borderId="0" xfId="0" applyNumberForma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167" fontId="6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9" fontId="18" fillId="0" borderId="0" xfId="1" applyFont="1" applyFill="1" applyBorder="1" applyAlignment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left"/>
      <protection locked="0"/>
    </xf>
    <xf numFmtId="164" fontId="18" fillId="0" borderId="0" xfId="0" applyNumberFormat="1" applyFont="1" applyProtection="1">
      <protection locked="0"/>
    </xf>
    <xf numFmtId="164" fontId="18" fillId="0" borderId="2" xfId="0" applyNumberFormat="1" applyFont="1" applyBorder="1" applyProtection="1">
      <protection locked="0"/>
    </xf>
    <xf numFmtId="164" fontId="18" fillId="0" borderId="3" xfId="0" applyNumberFormat="1" applyFont="1" applyBorder="1"/>
    <xf numFmtId="2" fontId="18" fillId="0" borderId="0" xfId="1" applyNumberFormat="1" applyFont="1" applyFill="1" applyBorder="1" applyProtection="1">
      <protection locked="0"/>
    </xf>
    <xf numFmtId="4" fontId="18" fillId="0" borderId="0" xfId="0" applyNumberFormat="1" applyFont="1" applyProtection="1">
      <protection locked="0"/>
    </xf>
    <xf numFmtId="10" fontId="18" fillId="0" borderId="0" xfId="1" applyNumberFormat="1" applyFont="1" applyFill="1" applyBorder="1" applyProtection="1">
      <protection locked="0"/>
    </xf>
    <xf numFmtId="164" fontId="18" fillId="0" borderId="0" xfId="0" applyNumberFormat="1" applyFont="1"/>
    <xf numFmtId="164" fontId="18" fillId="0" borderId="2" xfId="0" applyNumberFormat="1" applyFont="1" applyBorder="1"/>
    <xf numFmtId="164" fontId="18" fillId="0" borderId="1" xfId="0" applyNumberFormat="1" applyFont="1" applyBorder="1"/>
    <xf numFmtId="0" fontId="18" fillId="0" borderId="8" xfId="0" applyFont="1" applyBorder="1" applyProtection="1">
      <protection locked="0"/>
    </xf>
    <xf numFmtId="164" fontId="18" fillId="0" borderId="3" xfId="0" applyNumberFormat="1" applyFont="1" applyBorder="1" applyProtection="1">
      <protection locked="0"/>
    </xf>
    <xf numFmtId="164" fontId="18" fillId="0" borderId="1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164" fontId="17" fillId="0" borderId="3" xfId="0" applyNumberFormat="1" applyFont="1" applyBorder="1"/>
    <xf numFmtId="10" fontId="18" fillId="0" borderId="0" xfId="1" applyNumberFormat="1" applyFont="1" applyFill="1" applyProtection="1"/>
    <xf numFmtId="164" fontId="17" fillId="0" borderId="1" xfId="0" applyNumberFormat="1" applyFont="1" applyBorder="1" applyProtection="1">
      <protection locked="0"/>
    </xf>
    <xf numFmtId="164" fontId="17" fillId="0" borderId="3" xfId="0" applyNumberFormat="1" applyFont="1" applyBorder="1" applyProtection="1">
      <protection locked="0"/>
    </xf>
    <xf numFmtId="0" fontId="18" fillId="0" borderId="20" xfId="0" applyFont="1" applyBorder="1" applyProtection="1">
      <protection locked="0"/>
    </xf>
    <xf numFmtId="164" fontId="18" fillId="0" borderId="21" xfId="0" applyNumberFormat="1" applyFont="1" applyBorder="1" applyProtection="1">
      <protection locked="0"/>
    </xf>
    <xf numFmtId="164" fontId="18" fillId="0" borderId="19" xfId="0" applyNumberFormat="1" applyFont="1" applyBorder="1"/>
    <xf numFmtId="0" fontId="18" fillId="0" borderId="22" xfId="0" applyFont="1" applyBorder="1" applyProtection="1">
      <protection locked="0"/>
    </xf>
    <xf numFmtId="164" fontId="18" fillId="0" borderId="4" xfId="0" applyNumberFormat="1" applyFont="1" applyBorder="1" applyProtection="1">
      <protection locked="0"/>
    </xf>
    <xf numFmtId="164" fontId="18" fillId="0" borderId="5" xfId="0" applyNumberFormat="1" applyFont="1" applyBorder="1"/>
    <xf numFmtId="0" fontId="18" fillId="0" borderId="9" xfId="0" applyFont="1" applyBorder="1" applyProtection="1">
      <protection locked="0"/>
    </xf>
    <xf numFmtId="164" fontId="18" fillId="0" borderId="9" xfId="0" applyNumberFormat="1" applyFont="1" applyBorder="1" applyProtection="1">
      <protection locked="0"/>
    </xf>
    <xf numFmtId="164" fontId="18" fillId="0" borderId="1" xfId="3" applyNumberFormat="1" applyFont="1" applyFill="1" applyBorder="1" applyProtection="1">
      <protection locked="0"/>
    </xf>
    <xf numFmtId="164" fontId="18" fillId="0" borderId="3" xfId="3" applyNumberFormat="1" applyFont="1" applyFill="1" applyBorder="1" applyProtection="1"/>
    <xf numFmtId="0" fontId="17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166" fontId="18" fillId="0" borderId="0" xfId="0" applyNumberFormat="1" applyFont="1"/>
    <xf numFmtId="10" fontId="20" fillId="0" borderId="0" xfId="0" applyNumberFormat="1" applyFont="1" applyAlignment="1" applyProtection="1">
      <alignment horizontal="center"/>
      <protection locked="0"/>
    </xf>
    <xf numFmtId="10" fontId="21" fillId="0" borderId="0" xfId="0" applyNumberFormat="1" applyFont="1" applyProtection="1">
      <protection locked="0"/>
    </xf>
    <xf numFmtId="3" fontId="17" fillId="0" borderId="0" xfId="0" applyNumberFormat="1" applyFont="1" applyProtection="1">
      <protection locked="0"/>
    </xf>
    <xf numFmtId="3" fontId="17" fillId="0" borderId="0" xfId="0" applyNumberFormat="1" applyFont="1"/>
    <xf numFmtId="164" fontId="18" fillId="0" borderId="0" xfId="8" applyNumberFormat="1" applyFont="1" applyFill="1" applyBorder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0" fontId="18" fillId="0" borderId="0" xfId="0" applyNumberFormat="1" applyFont="1" applyProtection="1">
      <protection locked="0"/>
    </xf>
    <xf numFmtId="164" fontId="18" fillId="0" borderId="14" xfId="0" applyNumberFormat="1" applyFont="1" applyBorder="1" applyProtection="1">
      <protection locked="0"/>
    </xf>
    <xf numFmtId="164" fontId="17" fillId="0" borderId="15" xfId="0" applyNumberFormat="1" applyFont="1" applyBorder="1" applyProtection="1">
      <protection locked="0"/>
    </xf>
    <xf numFmtId="164" fontId="17" fillId="0" borderId="16" xfId="0" applyNumberFormat="1" applyFont="1" applyBorder="1" applyProtection="1">
      <protection locked="0"/>
    </xf>
    <xf numFmtId="164" fontId="17" fillId="0" borderId="17" xfId="0" applyNumberFormat="1" applyFont="1" applyBorder="1" applyProtection="1">
      <protection locked="0"/>
    </xf>
    <xf numFmtId="164" fontId="17" fillId="0" borderId="12" xfId="0" applyNumberFormat="1" applyFont="1" applyBorder="1" applyProtection="1">
      <protection locked="0"/>
    </xf>
    <xf numFmtId="164" fontId="17" fillId="0" borderId="18" xfId="0" applyNumberFormat="1" applyFont="1" applyBorder="1" applyProtection="1">
      <protection locked="0"/>
    </xf>
    <xf numFmtId="164" fontId="17" fillId="0" borderId="13" xfId="0" applyNumberFormat="1" applyFont="1" applyBorder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17" fillId="0" borderId="8" xfId="0" applyFont="1" applyBorder="1" applyProtection="1">
      <protection locked="0"/>
    </xf>
    <xf numFmtId="164" fontId="17" fillId="0" borderId="23" xfId="0" applyNumberFormat="1" applyFont="1" applyBorder="1"/>
    <xf numFmtId="164" fontId="17" fillId="0" borderId="24" xfId="0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5" fontId="29" fillId="0" borderId="9" xfId="0" applyNumberFormat="1" applyFont="1" applyBorder="1" applyAlignment="1">
      <alignment horizontal="center"/>
    </xf>
    <xf numFmtId="165" fontId="29" fillId="4" borderId="9" xfId="0" applyNumberFormat="1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  <xf numFmtId="165" fontId="29" fillId="4" borderId="26" xfId="0" applyNumberFormat="1" applyFont="1" applyFill="1" applyBorder="1" applyAlignment="1">
      <alignment horizontal="center"/>
    </xf>
    <xf numFmtId="165" fontId="29" fillId="0" borderId="28" xfId="0" applyNumberFormat="1" applyFont="1" applyBorder="1" applyAlignment="1">
      <alignment horizontal="center"/>
    </xf>
    <xf numFmtId="165" fontId="29" fillId="4" borderId="28" xfId="0" applyNumberFormat="1" applyFont="1" applyFill="1" applyBorder="1" applyAlignment="1">
      <alignment horizontal="center"/>
    </xf>
    <xf numFmtId="0" fontId="29" fillId="0" borderId="28" xfId="0" applyFont="1" applyBorder="1" applyAlignment="1">
      <alignment horizontal="center"/>
    </xf>
    <xf numFmtId="165" fontId="29" fillId="4" borderId="29" xfId="0" applyNumberFormat="1" applyFont="1" applyFill="1" applyBorder="1" applyAlignment="1">
      <alignment horizontal="center"/>
    </xf>
    <xf numFmtId="165" fontId="3" fillId="4" borderId="25" xfId="0" applyNumberFormat="1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center"/>
    </xf>
    <xf numFmtId="0" fontId="29" fillId="4" borderId="28" xfId="0" applyFont="1" applyFill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3" fillId="0" borderId="30" xfId="0" applyFont="1" applyBorder="1"/>
    <xf numFmtId="0" fontId="0" fillId="0" borderId="30" xfId="0" applyBorder="1"/>
    <xf numFmtId="165" fontId="0" fillId="0" borderId="30" xfId="0" applyNumberFormat="1" applyBorder="1"/>
    <xf numFmtId="165" fontId="3" fillId="4" borderId="34" xfId="0" applyNumberFormat="1" applyFont="1" applyFill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4" borderId="35" xfId="0" applyFont="1" applyFill="1" applyBorder="1" applyAlignment="1">
      <alignment horizontal="center"/>
    </xf>
    <xf numFmtId="165" fontId="29" fillId="4" borderId="35" xfId="0" applyNumberFormat="1" applyFont="1" applyFill="1" applyBorder="1" applyAlignment="1">
      <alignment horizontal="center"/>
    </xf>
    <xf numFmtId="165" fontId="29" fillId="0" borderId="35" xfId="0" applyNumberFormat="1" applyFont="1" applyBorder="1" applyAlignment="1">
      <alignment horizontal="center"/>
    </xf>
    <xf numFmtId="165" fontId="29" fillId="4" borderId="36" xfId="0" applyNumberFormat="1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/>
    <xf numFmtId="0" fontId="26" fillId="4" borderId="39" xfId="0" applyFont="1" applyFill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4" borderId="40" xfId="0" applyFont="1" applyFill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4" borderId="41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40" xfId="0" applyFont="1" applyBorder="1"/>
    <xf numFmtId="165" fontId="0" fillId="0" borderId="43" xfId="0" applyNumberFormat="1" applyBorder="1"/>
    <xf numFmtId="165" fontId="0" fillId="0" borderId="44" xfId="0" applyNumberFormat="1" applyBorder="1"/>
    <xf numFmtId="0" fontId="26" fillId="0" borderId="0" xfId="0" applyFont="1" applyAlignment="1">
      <alignment horizontal="left"/>
    </xf>
    <xf numFmtId="164" fontId="18" fillId="0" borderId="0" xfId="0" applyNumberFormat="1" applyFont="1" applyAlignment="1" applyProtection="1">
      <alignment horizontal="center"/>
      <protection locked="0"/>
    </xf>
    <xf numFmtId="164" fontId="18" fillId="0" borderId="0" xfId="8" applyNumberFormat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26" fillId="0" borderId="12" xfId="0" applyFont="1" applyBorder="1" applyAlignment="1">
      <alignment horizontal="center"/>
    </xf>
    <xf numFmtId="9" fontId="17" fillId="0" borderId="0" xfId="0" applyNumberFormat="1" applyFont="1" applyProtection="1">
      <protection locked="0"/>
    </xf>
    <xf numFmtId="164" fontId="17" fillId="0" borderId="0" xfId="8" applyNumberFormat="1" applyFont="1" applyFill="1" applyBorder="1" applyProtection="1">
      <protection locked="0"/>
    </xf>
    <xf numFmtId="0" fontId="18" fillId="0" borderId="7" xfId="0" applyFont="1" applyBorder="1" applyProtection="1">
      <protection locked="0"/>
    </xf>
    <xf numFmtId="164" fontId="18" fillId="0" borderId="23" xfId="0" applyNumberFormat="1" applyFont="1" applyBorder="1" applyProtection="1">
      <protection locked="0"/>
    </xf>
    <xf numFmtId="164" fontId="18" fillId="0" borderId="45" xfId="0" applyNumberFormat="1" applyFont="1" applyBorder="1" applyProtection="1">
      <protection locked="0"/>
    </xf>
    <xf numFmtId="164" fontId="18" fillId="0" borderId="24" xfId="0" applyNumberFormat="1" applyFont="1" applyBorder="1"/>
    <xf numFmtId="0" fontId="18" fillId="5" borderId="1" xfId="0" applyFont="1" applyFill="1" applyBorder="1" applyProtection="1">
      <protection locked="0"/>
    </xf>
    <xf numFmtId="0" fontId="18" fillId="5" borderId="3" xfId="0" applyFont="1" applyFill="1" applyBorder="1" applyProtection="1">
      <protection locked="0"/>
    </xf>
    <xf numFmtId="0" fontId="18" fillId="5" borderId="0" xfId="0" applyFont="1" applyFill="1" applyProtection="1">
      <protection locked="0"/>
    </xf>
    <xf numFmtId="164" fontId="18" fillId="5" borderId="1" xfId="0" applyNumberFormat="1" applyFont="1" applyFill="1" applyBorder="1" applyProtection="1">
      <protection locked="0"/>
    </xf>
    <xf numFmtId="164" fontId="18" fillId="5" borderId="3" xfId="0" applyNumberFormat="1" applyFont="1" applyFill="1" applyBorder="1" applyProtection="1">
      <protection locked="0"/>
    </xf>
    <xf numFmtId="164" fontId="18" fillId="5" borderId="10" xfId="0" applyNumberFormat="1" applyFont="1" applyFill="1" applyBorder="1" applyProtection="1">
      <protection locked="0"/>
    </xf>
    <xf numFmtId="164" fontId="18" fillId="5" borderId="3" xfId="0" applyNumberFormat="1" applyFont="1" applyFill="1" applyBorder="1"/>
    <xf numFmtId="0" fontId="19" fillId="5" borderId="0" xfId="0" applyFont="1" applyFill="1" applyAlignment="1" applyProtection="1">
      <alignment horizontal="right"/>
      <protection locked="0"/>
    </xf>
    <xf numFmtId="0" fontId="33" fillId="0" borderId="0" xfId="0" applyFont="1" applyProtection="1">
      <protection locked="0"/>
    </xf>
    <xf numFmtId="0" fontId="17" fillId="5" borderId="0" xfId="0" applyFont="1" applyFill="1" applyAlignment="1" applyProtection="1">
      <alignment horizontal="center"/>
      <protection locked="0"/>
    </xf>
    <xf numFmtId="164" fontId="18" fillId="5" borderId="1" xfId="0" applyNumberFormat="1" applyFont="1" applyFill="1" applyBorder="1"/>
    <xf numFmtId="164" fontId="33" fillId="0" borderId="1" xfId="0" applyNumberFormat="1" applyFont="1" applyBorder="1" applyProtection="1">
      <protection locked="0"/>
    </xf>
    <xf numFmtId="164" fontId="33" fillId="0" borderId="3" xfId="0" applyNumberFormat="1" applyFont="1" applyBorder="1" applyProtection="1">
      <protection locked="0"/>
    </xf>
    <xf numFmtId="164" fontId="33" fillId="0" borderId="3" xfId="0" applyNumberFormat="1" applyFont="1" applyBorder="1"/>
    <xf numFmtId="0" fontId="32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left"/>
      <protection locked="0"/>
    </xf>
    <xf numFmtId="164" fontId="18" fillId="0" borderId="24" xfId="0" applyNumberFormat="1" applyFont="1" applyBorder="1" applyProtection="1">
      <protection locked="0"/>
    </xf>
    <xf numFmtId="164" fontId="17" fillId="0" borderId="0" xfId="0" applyNumberFormat="1" applyFont="1" applyProtection="1">
      <protection locked="0"/>
    </xf>
    <xf numFmtId="0" fontId="17" fillId="0" borderId="7" xfId="0" applyFont="1" applyBorder="1" applyProtection="1">
      <protection locked="0"/>
    </xf>
    <xf numFmtId="164" fontId="17" fillId="0" borderId="23" xfId="0" applyNumberFormat="1" applyFont="1" applyBorder="1" applyProtection="1">
      <protection locked="0"/>
    </xf>
    <xf numFmtId="164" fontId="17" fillId="0" borderId="24" xfId="0" applyNumberFormat="1" applyFont="1" applyBorder="1" applyProtection="1">
      <protection locked="0"/>
    </xf>
    <xf numFmtId="0" fontId="18" fillId="0" borderId="46" xfId="0" applyFont="1" applyBorder="1" applyProtection="1">
      <protection locked="0"/>
    </xf>
    <xf numFmtId="165" fontId="18" fillId="0" borderId="46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9" fillId="0" borderId="7" xfId="0" applyFont="1" applyBorder="1" applyAlignment="1" applyProtection="1">
      <alignment horizontal="right"/>
      <protection locked="0"/>
    </xf>
    <xf numFmtId="0" fontId="18" fillId="5" borderId="8" xfId="0" applyFont="1" applyFill="1" applyBorder="1" applyProtection="1">
      <protection locked="0"/>
    </xf>
    <xf numFmtId="164" fontId="18" fillId="5" borderId="11" xfId="0" applyNumberFormat="1" applyFont="1" applyFill="1" applyBorder="1" applyProtection="1">
      <protection locked="0"/>
    </xf>
    <xf numFmtId="164" fontId="18" fillId="5" borderId="11" xfId="0" applyNumberFormat="1" applyFont="1" applyFill="1" applyBorder="1"/>
    <xf numFmtId="0" fontId="17" fillId="5" borderId="8" xfId="9" applyFont="1" applyFill="1" applyBorder="1" applyAlignment="1" applyProtection="1">
      <protection locked="0"/>
    </xf>
    <xf numFmtId="0" fontId="17" fillId="5" borderId="8" xfId="0" applyFont="1" applyFill="1" applyBorder="1" applyProtection="1">
      <protection locked="0"/>
    </xf>
    <xf numFmtId="164" fontId="17" fillId="5" borderId="10" xfId="0" applyNumberFormat="1" applyFont="1" applyFill="1" applyBorder="1" applyProtection="1">
      <protection locked="0"/>
    </xf>
    <xf numFmtId="164" fontId="17" fillId="5" borderId="11" xfId="0" applyNumberFormat="1" applyFont="1" applyFill="1" applyBorder="1" applyProtection="1">
      <protection locked="0"/>
    </xf>
    <xf numFmtId="164" fontId="17" fillId="5" borderId="11" xfId="0" applyNumberFormat="1" applyFont="1" applyFill="1" applyBorder="1"/>
    <xf numFmtId="0" fontId="29" fillId="0" borderId="48" xfId="0" applyFont="1" applyBorder="1" applyAlignment="1">
      <alignment horizontal="center"/>
    </xf>
    <xf numFmtId="0" fontId="3" fillId="0" borderId="32" xfId="0" applyFont="1" applyBorder="1" applyAlignment="1">
      <alignment wrapText="1"/>
    </xf>
    <xf numFmtId="0" fontId="29" fillId="0" borderId="32" xfId="0" applyFont="1" applyBorder="1" applyAlignment="1">
      <alignment horizontal="center"/>
    </xf>
    <xf numFmtId="165" fontId="29" fillId="0" borderId="32" xfId="0" applyNumberFormat="1" applyFont="1" applyBorder="1" applyAlignment="1">
      <alignment horizontal="center"/>
    </xf>
    <xf numFmtId="165" fontId="3" fillId="0" borderId="50" xfId="0" applyNumberFormat="1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3" fillId="0" borderId="47" xfId="0" applyFont="1" applyBorder="1" applyAlignment="1">
      <alignment wrapText="1"/>
    </xf>
    <xf numFmtId="0" fontId="29" fillId="0" borderId="47" xfId="0" applyFont="1" applyBorder="1" applyAlignment="1">
      <alignment horizontal="center"/>
    </xf>
    <xf numFmtId="165" fontId="29" fillId="0" borderId="47" xfId="0" applyNumberFormat="1" applyFont="1" applyBorder="1" applyAlignment="1">
      <alignment horizontal="center"/>
    </xf>
    <xf numFmtId="165" fontId="3" fillId="0" borderId="51" xfId="0" applyNumberFormat="1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3" fillId="0" borderId="53" xfId="0" applyFont="1" applyBorder="1" applyAlignment="1">
      <alignment wrapText="1"/>
    </xf>
    <xf numFmtId="0" fontId="29" fillId="0" borderId="53" xfId="0" applyFont="1" applyBorder="1" applyAlignment="1">
      <alignment horizontal="center"/>
    </xf>
    <xf numFmtId="165" fontId="29" fillId="0" borderId="53" xfId="0" applyNumberFormat="1" applyFont="1" applyBorder="1" applyAlignment="1">
      <alignment horizontal="center"/>
    </xf>
    <xf numFmtId="165" fontId="3" fillId="0" borderId="54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26" fillId="0" borderId="9" xfId="0" applyFont="1" applyBorder="1" applyAlignment="1">
      <alignment horizontal="center"/>
    </xf>
    <xf numFmtId="165" fontId="0" fillId="0" borderId="9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0" fontId="26" fillId="0" borderId="55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164" fontId="17" fillId="0" borderId="2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right"/>
      <protection locked="0"/>
    </xf>
    <xf numFmtId="0" fontId="0" fillId="0" borderId="9" xfId="0" applyBorder="1"/>
    <xf numFmtId="164" fontId="0" fillId="0" borderId="9" xfId="0" applyNumberFormat="1" applyBorder="1"/>
    <xf numFmtId="164" fontId="26" fillId="0" borderId="9" xfId="0" applyNumberFormat="1" applyFont="1" applyBorder="1"/>
    <xf numFmtId="0" fontId="0" fillId="6" borderId="9" xfId="0" applyFill="1" applyBorder="1"/>
    <xf numFmtId="164" fontId="0" fillId="6" borderId="9" xfId="0" applyNumberFormat="1" applyFill="1" applyBorder="1"/>
    <xf numFmtId="164" fontId="26" fillId="6" borderId="9" xfId="0" applyNumberFormat="1" applyFont="1" applyFill="1" applyBorder="1"/>
    <xf numFmtId="0" fontId="26" fillId="0" borderId="9" xfId="0" applyFont="1" applyBorder="1"/>
    <xf numFmtId="0" fontId="3" fillId="0" borderId="9" xfId="0" applyFont="1" applyBorder="1"/>
    <xf numFmtId="164" fontId="3" fillId="0" borderId="0" xfId="0" applyNumberFormat="1" applyFont="1"/>
    <xf numFmtId="164" fontId="3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4" fillId="7" borderId="22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 wrapText="1"/>
    </xf>
    <xf numFmtId="0" fontId="34" fillId="0" borderId="22" xfId="0" applyFont="1" applyBorder="1" applyAlignment="1">
      <alignment horizontal="center"/>
    </xf>
    <xf numFmtId="10" fontId="35" fillId="8" borderId="42" xfId="0" applyNumberFormat="1" applyFont="1" applyFill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6" fillId="0" borderId="0" xfId="0" applyFont="1"/>
    <xf numFmtId="0" fontId="35" fillId="0" borderId="0" xfId="0" applyFont="1"/>
    <xf numFmtId="0" fontId="34" fillId="7" borderId="22" xfId="0" applyFont="1" applyFill="1" applyBorder="1"/>
    <xf numFmtId="0" fontId="34" fillId="9" borderId="22" xfId="0" applyFont="1" applyFill="1" applyBorder="1" applyAlignment="1">
      <alignment horizontal="center"/>
    </xf>
    <xf numFmtId="0" fontId="34" fillId="9" borderId="22" xfId="0" applyFont="1" applyFill="1" applyBorder="1"/>
    <xf numFmtId="10" fontId="35" fillId="8" borderId="6" xfId="0" applyNumberFormat="1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10" fontId="35" fillId="0" borderId="6" xfId="0" applyNumberFormat="1" applyFont="1" applyBorder="1" applyAlignment="1">
      <alignment horizontal="right"/>
    </xf>
    <xf numFmtId="0" fontId="34" fillId="9" borderId="22" xfId="0" applyFont="1" applyFill="1" applyBorder="1" applyAlignment="1">
      <alignment horizontal="center" wrapText="1"/>
    </xf>
    <xf numFmtId="0" fontId="37" fillId="0" borderId="0" xfId="0" applyFont="1" applyAlignment="1">
      <alignment vertical="center"/>
    </xf>
    <xf numFmtId="0" fontId="26" fillId="0" borderId="56" xfId="0" applyFont="1" applyBorder="1" applyAlignment="1">
      <alignment horizontal="center"/>
    </xf>
    <xf numFmtId="164" fontId="26" fillId="0" borderId="2" xfId="0" applyNumberFormat="1" applyFont="1" applyBorder="1"/>
    <xf numFmtId="164" fontId="26" fillId="0" borderId="57" xfId="0" applyNumberFormat="1" applyFont="1" applyBorder="1"/>
    <xf numFmtId="0" fontId="26" fillId="0" borderId="19" xfId="0" applyFont="1" applyBorder="1"/>
    <xf numFmtId="0" fontId="26" fillId="0" borderId="20" xfId="0" applyFont="1" applyBorder="1" applyAlignment="1">
      <alignment horizontal="center"/>
    </xf>
    <xf numFmtId="164" fontId="26" fillId="0" borderId="20" xfId="0" applyNumberFormat="1" applyFont="1" applyBorder="1"/>
    <xf numFmtId="164" fontId="26" fillId="0" borderId="56" xfId="0" applyNumberFormat="1" applyFont="1" applyBorder="1"/>
    <xf numFmtId="0" fontId="26" fillId="0" borderId="5" xfId="0" applyFont="1" applyBorder="1"/>
    <xf numFmtId="0" fontId="26" fillId="0" borderId="22" xfId="0" applyFont="1" applyBorder="1" applyAlignment="1">
      <alignment horizontal="center"/>
    </xf>
    <xf numFmtId="164" fontId="26" fillId="0" borderId="22" xfId="0" applyNumberFormat="1" applyFont="1" applyBorder="1"/>
    <xf numFmtId="2" fontId="35" fillId="0" borderId="6" xfId="0" applyNumberFormat="1" applyFont="1" applyBorder="1" applyAlignment="1">
      <alignment horizontal="right"/>
    </xf>
    <xf numFmtId="0" fontId="31" fillId="0" borderId="0" xfId="0" applyFont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1" fontId="17" fillId="0" borderId="3" xfId="0" applyNumberFormat="1" applyFont="1" applyBorder="1" applyAlignment="1" applyProtection="1">
      <alignment horizontal="center"/>
      <protection locked="0"/>
    </xf>
    <xf numFmtId="14" fontId="17" fillId="0" borderId="1" xfId="0" applyNumberFormat="1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18" fillId="5" borderId="55" xfId="0" applyFont="1" applyFill="1" applyBorder="1" applyAlignment="1" applyProtection="1">
      <alignment horizontal="left"/>
      <protection locked="0"/>
    </xf>
    <xf numFmtId="0" fontId="19" fillId="5" borderId="55" xfId="0" applyFont="1" applyFill="1" applyBorder="1" applyAlignment="1" applyProtection="1">
      <alignment horizontal="right"/>
      <protection locked="0"/>
    </xf>
    <xf numFmtId="164" fontId="10" fillId="0" borderId="0" xfId="0" applyNumberFormat="1" applyFont="1" applyProtection="1">
      <protection locked="0"/>
    </xf>
    <xf numFmtId="0" fontId="18" fillId="5" borderId="55" xfId="0" applyFont="1" applyFill="1" applyBorder="1" applyProtection="1">
      <protection locked="0"/>
    </xf>
    <xf numFmtId="0" fontId="17" fillId="5" borderId="55" xfId="0" applyFont="1" applyFill="1" applyBorder="1" applyAlignment="1" applyProtection="1">
      <alignment horizontal="center"/>
      <protection locked="0"/>
    </xf>
    <xf numFmtId="0" fontId="17" fillId="5" borderId="58" xfId="1" applyNumberFormat="1" applyFont="1" applyFill="1" applyBorder="1" applyAlignment="1" applyProtection="1">
      <alignment horizontal="center"/>
      <protection locked="0"/>
    </xf>
    <xf numFmtId="164" fontId="18" fillId="0" borderId="22" xfId="0" applyNumberFormat="1" applyFont="1" applyBorder="1" applyProtection="1">
      <protection locked="0"/>
    </xf>
    <xf numFmtId="0" fontId="6" fillId="0" borderId="0" xfId="0" applyFont="1"/>
    <xf numFmtId="165" fontId="6" fillId="0" borderId="0" xfId="0" applyNumberFormat="1" applyFont="1"/>
    <xf numFmtId="2" fontId="18" fillId="0" borderId="0" xfId="1" applyNumberFormat="1" applyFont="1" applyProtection="1">
      <protection locked="0"/>
    </xf>
    <xf numFmtId="165" fontId="6" fillId="10" borderId="9" xfId="0" applyNumberFormat="1" applyFont="1" applyFill="1" applyBorder="1"/>
    <xf numFmtId="0" fontId="11" fillId="0" borderId="9" xfId="0" applyFont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12" xfId="0" applyFont="1" applyBorder="1"/>
    <xf numFmtId="0" fontId="6" fillId="0" borderId="63" xfId="0" applyFont="1" applyBorder="1"/>
    <xf numFmtId="10" fontId="6" fillId="10" borderId="12" xfId="0" applyNumberFormat="1" applyFont="1" applyFill="1" applyBorder="1"/>
    <xf numFmtId="0" fontId="11" fillId="0" borderId="64" xfId="0" applyFont="1" applyBorder="1" applyAlignment="1">
      <alignment horizontal="center" vertical="center" wrapText="1"/>
    </xf>
    <xf numFmtId="165" fontId="6" fillId="0" borderId="6" xfId="0" applyNumberFormat="1" applyFont="1" applyBorder="1"/>
    <xf numFmtId="0" fontId="6" fillId="0" borderId="6" xfId="0" applyFont="1" applyBorder="1"/>
    <xf numFmtId="165" fontId="6" fillId="0" borderId="9" xfId="0" applyNumberFormat="1" applyFont="1" applyBorder="1"/>
    <xf numFmtId="164" fontId="18" fillId="0" borderId="45" xfId="0" applyNumberFormat="1" applyFont="1" applyBorder="1"/>
    <xf numFmtId="164" fontId="18" fillId="0" borderId="5" xfId="0" applyNumberFormat="1" applyFont="1" applyBorder="1" applyProtection="1">
      <protection locked="0"/>
    </xf>
    <xf numFmtId="164" fontId="18" fillId="0" borderId="57" xfId="0" applyNumberFormat="1" applyFont="1" applyBorder="1"/>
    <xf numFmtId="164" fontId="18" fillId="11" borderId="3" xfId="0" applyNumberFormat="1" applyFont="1" applyFill="1" applyBorder="1" applyProtection="1">
      <protection locked="0"/>
    </xf>
    <xf numFmtId="165" fontId="18" fillId="11" borderId="1" xfId="0" applyNumberFormat="1" applyFont="1" applyFill="1" applyBorder="1" applyProtection="1">
      <protection locked="0"/>
    </xf>
    <xf numFmtId="164" fontId="18" fillId="11" borderId="1" xfId="0" applyNumberFormat="1" applyFont="1" applyFill="1" applyBorder="1" applyProtection="1">
      <protection locked="0"/>
    </xf>
    <xf numFmtId="164" fontId="18" fillId="11" borderId="3" xfId="0" applyNumberFormat="1" applyFont="1" applyFill="1" applyBorder="1"/>
    <xf numFmtId="164" fontId="18" fillId="11" borderId="0" xfId="0" applyNumberFormat="1" applyFont="1" applyFill="1" applyProtection="1">
      <protection locked="0"/>
    </xf>
    <xf numFmtId="164" fontId="17" fillId="0" borderId="1" xfId="0" applyNumberFormat="1" applyFont="1" applyBorder="1"/>
    <xf numFmtId="164" fontId="18" fillId="11" borderId="22" xfId="0" applyNumberFormat="1" applyFont="1" applyFill="1" applyBorder="1" applyProtection="1">
      <protection locked="0"/>
    </xf>
    <xf numFmtId="164" fontId="18" fillId="11" borderId="5" xfId="0" applyNumberFormat="1" applyFont="1" applyFill="1" applyBorder="1" applyProtection="1">
      <protection locked="0"/>
    </xf>
    <xf numFmtId="164" fontId="18" fillId="11" borderId="4" xfId="0" applyNumberFormat="1" applyFont="1" applyFill="1" applyBorder="1" applyProtection="1">
      <protection locked="0"/>
    </xf>
    <xf numFmtId="0" fontId="18" fillId="0" borderId="3" xfId="0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17" fillId="5" borderId="8" xfId="0" applyFont="1" applyFill="1" applyBorder="1" applyAlignment="1" applyProtection="1">
      <alignment horizontal="center" vertical="top"/>
      <protection locked="0"/>
    </xf>
    <xf numFmtId="0" fontId="17" fillId="5" borderId="55" xfId="0" applyFont="1" applyFill="1" applyBorder="1" applyAlignment="1" applyProtection="1">
      <alignment horizontal="center" vertical="center"/>
      <protection locked="0"/>
    </xf>
    <xf numFmtId="0" fontId="17" fillId="5" borderId="55" xfId="0" applyFont="1" applyFill="1" applyBorder="1" applyAlignment="1" applyProtection="1">
      <alignment horizontal="center" vertical="top"/>
      <protection locked="0"/>
    </xf>
    <xf numFmtId="0" fontId="17" fillId="5" borderId="59" xfId="0" applyFont="1" applyFill="1" applyBorder="1" applyAlignment="1" applyProtection="1">
      <alignment horizontal="center" vertical="center"/>
      <protection locked="0"/>
    </xf>
    <xf numFmtId="0" fontId="17" fillId="5" borderId="58" xfId="0" applyFont="1" applyFill="1" applyBorder="1" applyAlignment="1" applyProtection="1">
      <alignment horizontal="center" vertical="center"/>
      <protection locked="0"/>
    </xf>
    <xf numFmtId="165" fontId="18" fillId="11" borderId="0" xfId="0" applyNumberFormat="1" applyFont="1" applyFill="1" applyProtection="1">
      <protection locked="0"/>
    </xf>
    <xf numFmtId="0" fontId="17" fillId="5" borderId="59" xfId="1" applyNumberFormat="1" applyFont="1" applyFill="1" applyBorder="1" applyAlignment="1" applyProtection="1">
      <alignment horizontal="center"/>
      <protection locked="0"/>
    </xf>
    <xf numFmtId="164" fontId="18" fillId="0" borderId="10" xfId="0" applyNumberFormat="1" applyFont="1" applyBorder="1" applyProtection="1"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/>
      <protection locked="0"/>
    </xf>
    <xf numFmtId="165" fontId="18" fillId="11" borderId="0" xfId="0" applyNumberFormat="1" applyFont="1" applyFill="1" applyAlignment="1" applyProtection="1">
      <alignment horizontal="center"/>
      <protection locked="0"/>
    </xf>
    <xf numFmtId="0" fontId="39" fillId="12" borderId="8" xfId="0" applyFont="1" applyFill="1" applyBorder="1" applyProtection="1">
      <protection locked="0"/>
    </xf>
    <xf numFmtId="164" fontId="39" fillId="12" borderId="10" xfId="0" applyNumberFormat="1" applyFont="1" applyFill="1" applyBorder="1" applyProtection="1">
      <protection locked="0"/>
    </xf>
    <xf numFmtId="164" fontId="39" fillId="12" borderId="11" xfId="0" applyNumberFormat="1" applyFont="1" applyFill="1" applyBorder="1" applyProtection="1">
      <protection locked="0"/>
    </xf>
    <xf numFmtId="164" fontId="39" fillId="12" borderId="11" xfId="0" applyNumberFormat="1" applyFont="1" applyFill="1" applyBorder="1"/>
    <xf numFmtId="0" fontId="38" fillId="12" borderId="0" xfId="0" applyFont="1" applyFill="1" applyProtection="1">
      <protection locked="0"/>
    </xf>
    <xf numFmtId="164" fontId="38" fillId="12" borderId="1" xfId="0" applyNumberFormat="1" applyFont="1" applyFill="1" applyBorder="1"/>
    <xf numFmtId="164" fontId="38" fillId="12" borderId="3" xfId="0" applyNumberFormat="1" applyFont="1" applyFill="1" applyBorder="1"/>
    <xf numFmtId="0" fontId="39" fillId="12" borderId="0" xfId="0" applyFont="1" applyFill="1" applyProtection="1">
      <protection locked="0"/>
    </xf>
    <xf numFmtId="164" fontId="39" fillId="12" borderId="1" xfId="0" applyNumberFormat="1" applyFont="1" applyFill="1" applyBorder="1" applyProtection="1">
      <protection locked="0"/>
    </xf>
    <xf numFmtId="164" fontId="39" fillId="12" borderId="3" xfId="0" applyNumberFormat="1" applyFont="1" applyFill="1" applyBorder="1" applyProtection="1">
      <protection locked="0"/>
    </xf>
    <xf numFmtId="164" fontId="39" fillId="12" borderId="3" xfId="0" applyNumberFormat="1" applyFont="1" applyFill="1" applyBorder="1"/>
    <xf numFmtId="0" fontId="38" fillId="12" borderId="0" xfId="0" applyFont="1" applyFill="1" applyAlignment="1" applyProtection="1">
      <alignment horizontal="center" wrapText="1"/>
      <protection locked="0"/>
    </xf>
    <xf numFmtId="0" fontId="39" fillId="12" borderId="1" xfId="0" applyFont="1" applyFill="1" applyBorder="1" applyProtection="1">
      <protection locked="0"/>
    </xf>
    <xf numFmtId="0" fontId="39" fillId="12" borderId="3" xfId="0" applyFont="1" applyFill="1" applyBorder="1" applyProtection="1">
      <protection locked="0"/>
    </xf>
    <xf numFmtId="165" fontId="18" fillId="13" borderId="0" xfId="0" applyNumberFormat="1" applyFont="1" applyFill="1" applyAlignment="1" applyProtection="1">
      <alignment horizontal="center"/>
      <protection locked="0"/>
    </xf>
    <xf numFmtId="10" fontId="18" fillId="13" borderId="0" xfId="0" applyNumberFormat="1" applyFont="1" applyFill="1" applyAlignment="1" applyProtection="1">
      <alignment horizontal="center"/>
      <protection locked="0"/>
    </xf>
    <xf numFmtId="168" fontId="11" fillId="13" borderId="21" xfId="0" applyNumberFormat="1" applyFont="1" applyFill="1" applyBorder="1" applyProtection="1">
      <protection locked="0"/>
    </xf>
    <xf numFmtId="168" fontId="11" fillId="13" borderId="4" xfId="0" applyNumberFormat="1" applyFont="1" applyFill="1" applyBorder="1" applyAlignment="1" applyProtection="1">
      <alignment vertical="center"/>
      <protection locked="0"/>
    </xf>
    <xf numFmtId="164" fontId="18" fillId="13" borderId="23" xfId="0" applyNumberFormat="1" applyFont="1" applyFill="1" applyBorder="1" applyProtection="1">
      <protection locked="0"/>
    </xf>
    <xf numFmtId="164" fontId="18" fillId="13" borderId="1" xfId="0" applyNumberFormat="1" applyFont="1" applyFill="1" applyBorder="1" applyProtection="1">
      <protection locked="0"/>
    </xf>
    <xf numFmtId="164" fontId="18" fillId="13" borderId="0" xfId="0" applyNumberFormat="1" applyFont="1" applyFill="1" applyProtection="1">
      <protection locked="0"/>
    </xf>
    <xf numFmtId="164" fontId="18" fillId="13" borderId="22" xfId="0" applyNumberFormat="1" applyFont="1" applyFill="1" applyBorder="1" applyProtection="1">
      <protection locked="0"/>
    </xf>
    <xf numFmtId="14" fontId="6" fillId="13" borderId="26" xfId="0" applyNumberFormat="1" applyFont="1" applyFill="1" applyBorder="1"/>
    <xf numFmtId="165" fontId="6" fillId="13" borderId="9" xfId="0" applyNumberFormat="1" applyFont="1" applyFill="1" applyBorder="1"/>
    <xf numFmtId="10" fontId="6" fillId="13" borderId="12" xfId="0" applyNumberFormat="1" applyFont="1" applyFill="1" applyBorder="1"/>
    <xf numFmtId="2" fontId="40" fillId="0" borderId="0" xfId="1" applyNumberFormat="1" applyFont="1" applyProtection="1">
      <protection locked="0"/>
    </xf>
    <xf numFmtId="0" fontId="41" fillId="0" borderId="0" xfId="0" applyFont="1" applyProtection="1">
      <protection locked="0"/>
    </xf>
    <xf numFmtId="164" fontId="17" fillId="5" borderId="6" xfId="0" applyNumberFormat="1" applyFont="1" applyFill="1" applyBorder="1"/>
    <xf numFmtId="2" fontId="18" fillId="11" borderId="0" xfId="0" applyNumberFormat="1" applyFont="1" applyFill="1" applyAlignment="1" applyProtection="1">
      <alignment horizontal="center"/>
      <protection locked="0"/>
    </xf>
    <xf numFmtId="164" fontId="18" fillId="11" borderId="3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Alignment="1" applyProtection="1">
      <alignment horizontal="center"/>
      <protection locked="0"/>
    </xf>
    <xf numFmtId="164" fontId="18" fillId="11" borderId="1" xfId="0" applyNumberFormat="1" applyFont="1" applyFill="1" applyBorder="1" applyAlignment="1" applyProtection="1">
      <alignment horizontal="center"/>
      <protection locked="0"/>
    </xf>
    <xf numFmtId="164" fontId="17" fillId="0" borderId="56" xfId="0" applyNumberFormat="1" applyFont="1" applyBorder="1"/>
    <xf numFmtId="164" fontId="17" fillId="0" borderId="21" xfId="0" applyNumberFormat="1" applyFont="1" applyBorder="1"/>
    <xf numFmtId="49" fontId="17" fillId="13" borderId="0" xfId="0" applyNumberFormat="1" applyFont="1" applyFill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7" fillId="0" borderId="5" xfId="0" applyNumberFormat="1" applyFont="1" applyBorder="1" applyAlignment="1" applyProtection="1">
      <alignment horizontal="center"/>
      <protection locked="0"/>
    </xf>
    <xf numFmtId="49" fontId="17" fillId="0" borderId="3" xfId="0" applyNumberFormat="1" applyFont="1" applyBorder="1" applyAlignment="1" applyProtection="1">
      <alignment horizontal="center"/>
      <protection locked="0"/>
    </xf>
    <xf numFmtId="49" fontId="18" fillId="11" borderId="3" xfId="0" applyNumberFormat="1" applyFont="1" applyFill="1" applyBorder="1" applyAlignment="1">
      <alignment horizontal="center"/>
    </xf>
    <xf numFmtId="49" fontId="18" fillId="5" borderId="3" xfId="0" applyNumberFormat="1" applyFont="1" applyFill="1" applyBorder="1" applyAlignment="1" applyProtection="1">
      <alignment horizontal="center" vertical="center"/>
      <protection locked="0"/>
    </xf>
    <xf numFmtId="49" fontId="39" fillId="12" borderId="3" xfId="0" applyNumberFormat="1" applyFont="1" applyFill="1" applyBorder="1" applyAlignment="1" applyProtection="1">
      <alignment horizontal="center"/>
      <protection locked="0"/>
    </xf>
    <xf numFmtId="49" fontId="17" fillId="0" borderId="3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5" borderId="3" xfId="0" applyNumberFormat="1" applyFont="1" applyFill="1" applyBorder="1" applyAlignment="1">
      <alignment horizontal="center"/>
    </xf>
    <xf numFmtId="49" fontId="18" fillId="0" borderId="3" xfId="0" applyNumberFormat="1" applyFont="1" applyBorder="1" applyAlignment="1" applyProtection="1">
      <alignment horizontal="center"/>
      <protection locked="0"/>
    </xf>
    <xf numFmtId="49" fontId="39" fillId="12" borderId="3" xfId="0" applyNumberFormat="1" applyFont="1" applyFill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49" fontId="18" fillId="0" borderId="3" xfId="3" applyNumberFormat="1" applyFont="1" applyFill="1" applyBorder="1" applyAlignment="1" applyProtection="1">
      <alignment horizontal="center"/>
    </xf>
    <xf numFmtId="49" fontId="38" fillId="12" borderId="3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8" fillId="0" borderId="0" xfId="8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64" fontId="17" fillId="5" borderId="37" xfId="0" applyNumberFormat="1" applyFont="1" applyFill="1" applyBorder="1"/>
    <xf numFmtId="49" fontId="17" fillId="5" borderId="3" xfId="0" applyNumberFormat="1" applyFont="1" applyFill="1" applyBorder="1" applyAlignment="1" applyProtection="1">
      <alignment horizontal="center"/>
      <protection locked="0"/>
    </xf>
    <xf numFmtId="49" fontId="17" fillId="5" borderId="3" xfId="0" applyNumberFormat="1" applyFont="1" applyFill="1" applyBorder="1" applyAlignment="1">
      <alignment horizontal="center"/>
    </xf>
    <xf numFmtId="49" fontId="18" fillId="14" borderId="3" xfId="0" applyNumberFormat="1" applyFont="1" applyFill="1" applyBorder="1" applyAlignment="1">
      <alignment horizontal="center"/>
    </xf>
    <xf numFmtId="164" fontId="17" fillId="0" borderId="68" xfId="0" applyNumberFormat="1" applyFont="1" applyBorder="1" applyProtection="1">
      <protection locked="0"/>
    </xf>
    <xf numFmtId="164" fontId="17" fillId="0" borderId="69" xfId="0" applyNumberFormat="1" applyFont="1" applyBorder="1" applyProtection="1">
      <protection locked="0"/>
    </xf>
    <xf numFmtId="164" fontId="17" fillId="0" borderId="70" xfId="0" applyNumberFormat="1" applyFont="1" applyBorder="1" applyProtection="1">
      <protection locked="0"/>
    </xf>
    <xf numFmtId="164" fontId="17" fillId="0" borderId="55" xfId="0" applyNumberFormat="1" applyFont="1" applyBorder="1" applyProtection="1">
      <protection locked="0"/>
    </xf>
    <xf numFmtId="49" fontId="17" fillId="0" borderId="54" xfId="0" applyNumberFormat="1" applyFont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165" fontId="18" fillId="14" borderId="0" xfId="0" applyNumberFormat="1" applyFont="1" applyFill="1" applyProtection="1">
      <protection locked="0"/>
    </xf>
    <xf numFmtId="165" fontId="18" fillId="14" borderId="1" xfId="0" applyNumberFormat="1" applyFont="1" applyFill="1" applyBorder="1" applyProtection="1">
      <protection locked="0"/>
    </xf>
    <xf numFmtId="164" fontId="18" fillId="14" borderId="0" xfId="0" applyNumberFormat="1" applyFont="1" applyFill="1" applyProtection="1">
      <protection locked="0"/>
    </xf>
    <xf numFmtId="164" fontId="18" fillId="14" borderId="1" xfId="0" applyNumberFormat="1" applyFont="1" applyFill="1" applyBorder="1" applyProtection="1">
      <protection locked="0"/>
    </xf>
    <xf numFmtId="164" fontId="18" fillId="14" borderId="0" xfId="0" applyNumberFormat="1" applyFont="1" applyFill="1" applyAlignment="1" applyProtection="1">
      <alignment horizontal="center"/>
      <protection locked="0"/>
    </xf>
    <xf numFmtId="164" fontId="18" fillId="14" borderId="1" xfId="0" applyNumberFormat="1" applyFont="1" applyFill="1" applyBorder="1" applyAlignment="1" applyProtection="1">
      <alignment horizontal="center"/>
      <protection locked="0"/>
    </xf>
    <xf numFmtId="14" fontId="17" fillId="15" borderId="1" xfId="0" applyNumberFormat="1" applyFont="1" applyFill="1" applyBorder="1" applyAlignment="1" applyProtection="1">
      <alignment horizontal="center"/>
      <protection locked="0"/>
    </xf>
    <xf numFmtId="14" fontId="17" fillId="15" borderId="3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64" fontId="17" fillId="5" borderId="55" xfId="0" applyNumberFormat="1" applyFont="1" applyFill="1" applyBorder="1" applyAlignment="1" applyProtection="1">
      <alignment horizontal="center"/>
      <protection locked="0"/>
    </xf>
    <xf numFmtId="164" fontId="17" fillId="5" borderId="58" xfId="0" applyNumberFormat="1" applyFont="1" applyFill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7" fillId="1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 vertical="center" wrapText="1"/>
      <protection locked="0"/>
    </xf>
    <xf numFmtId="164" fontId="17" fillId="5" borderId="61" xfId="0" applyNumberFormat="1" applyFont="1" applyFill="1" applyBorder="1" applyAlignment="1" applyProtection="1">
      <alignment horizontal="center"/>
      <protection locked="0"/>
    </xf>
    <xf numFmtId="164" fontId="17" fillId="5" borderId="62" xfId="0" applyNumberFormat="1" applyFont="1" applyFill="1" applyBorder="1" applyAlignment="1" applyProtection="1">
      <alignment horizontal="center"/>
      <protection locked="0"/>
    </xf>
    <xf numFmtId="0" fontId="17" fillId="5" borderId="60" xfId="0" applyFont="1" applyFill="1" applyBorder="1" applyAlignment="1" applyProtection="1">
      <alignment horizontal="center" vertical="top"/>
      <protection locked="0"/>
    </xf>
    <xf numFmtId="0" fontId="17" fillId="5" borderId="61" xfId="0" applyFont="1" applyFill="1" applyBorder="1" applyAlignment="1" applyProtection="1">
      <alignment horizontal="center" vertical="top"/>
      <protection locked="0"/>
    </xf>
    <xf numFmtId="0" fontId="17" fillId="5" borderId="62" xfId="0" applyFont="1" applyFill="1" applyBorder="1" applyAlignment="1" applyProtection="1">
      <alignment horizontal="center" vertical="top"/>
      <protection locked="0"/>
    </xf>
    <xf numFmtId="0" fontId="17" fillId="5" borderId="11" xfId="0" applyFont="1" applyFill="1" applyBorder="1" applyAlignment="1" applyProtection="1">
      <alignment horizontal="center" vertical="top"/>
      <protection locked="0"/>
    </xf>
    <xf numFmtId="0" fontId="17" fillId="5" borderId="8" xfId="0" applyFont="1" applyFill="1" applyBorder="1" applyAlignment="1" applyProtection="1">
      <alignment horizontal="center" vertical="top"/>
      <protection locked="0"/>
    </xf>
    <xf numFmtId="0" fontId="17" fillId="5" borderId="10" xfId="0" applyFont="1" applyFill="1" applyBorder="1" applyAlignment="1" applyProtection="1">
      <alignment horizontal="center" vertical="top"/>
      <protection locked="0"/>
    </xf>
    <xf numFmtId="0" fontId="31" fillId="0" borderId="0" xfId="0" applyFont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38" fillId="12" borderId="0" xfId="0" applyFont="1" applyFill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8" fillId="5" borderId="0" xfId="0" applyFont="1" applyFill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39" fillId="12" borderId="0" xfId="0" applyFont="1" applyFill="1" applyAlignment="1" applyProtection="1">
      <alignment horizontal="left"/>
      <protection locked="0"/>
    </xf>
    <xf numFmtId="0" fontId="18" fillId="0" borderId="0" xfId="5" applyFont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38" fillId="12" borderId="8" xfId="0" applyFont="1" applyFill="1" applyBorder="1" applyAlignment="1" applyProtection="1">
      <alignment horizontal="left"/>
      <protection locked="0"/>
    </xf>
    <xf numFmtId="0" fontId="39" fillId="12" borderId="8" xfId="0" applyFont="1" applyFill="1" applyBorder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4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7" fillId="5" borderId="8" xfId="0" applyFont="1" applyFill="1" applyBorder="1" applyAlignment="1" applyProtection="1">
      <alignment horizontal="left"/>
      <protection locked="0"/>
    </xf>
    <xf numFmtId="0" fontId="18" fillId="5" borderId="8" xfId="0" applyFont="1" applyFill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66" xfId="0" applyFont="1" applyBorder="1" applyAlignment="1">
      <alignment horizontal="right"/>
    </xf>
    <xf numFmtId="0" fontId="11" fillId="0" borderId="67" xfId="0" applyFont="1" applyBorder="1" applyAlignment="1">
      <alignment horizontal="right"/>
    </xf>
    <xf numFmtId="0" fontId="43" fillId="4" borderId="0" xfId="0" applyFont="1" applyFill="1" applyAlignment="1" applyProtection="1">
      <alignment horizontal="center" vertical="center"/>
      <protection locked="0"/>
    </xf>
    <xf numFmtId="0" fontId="26" fillId="4" borderId="31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26" fillId="0" borderId="46" xfId="0" applyNumberFormat="1" applyFont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 applyProtection="1">
      <protection locked="0"/>
    </xf>
    <xf numFmtId="0" fontId="6" fillId="13" borderId="60" xfId="0" applyFont="1" applyFill="1" applyBorder="1" applyAlignment="1"/>
    <xf numFmtId="0" fontId="6" fillId="13" borderId="61" xfId="0" applyFont="1" applyFill="1" applyBorder="1" applyAlignment="1"/>
    <xf numFmtId="0" fontId="6" fillId="13" borderId="62" xfId="0" applyFont="1" applyFill="1" applyBorder="1" applyAlignment="1"/>
    <xf numFmtId="0" fontId="6" fillId="0" borderId="25" xfId="0" applyFont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6" fillId="0" borderId="25" xfId="0" applyFont="1" applyBorder="1" applyAlignment="1"/>
    <xf numFmtId="0" fontId="6" fillId="0" borderId="9" xfId="0" applyFont="1" applyBorder="1" applyAlignment="1"/>
    <xf numFmtId="0" fontId="6" fillId="0" borderId="59" xfId="0" applyFont="1" applyBorder="1" applyAlignment="1"/>
    <xf numFmtId="0" fontId="6" fillId="0" borderId="55" xfId="0" applyFont="1" applyBorder="1" applyAlignment="1"/>
    <xf numFmtId="0" fontId="6" fillId="0" borderId="58" xfId="0" applyFont="1" applyBorder="1" applyAlignment="1"/>
    <xf numFmtId="165" fontId="6" fillId="10" borderId="65" xfId="0" applyNumberFormat="1" applyFont="1" applyFill="1" applyBorder="1" applyAlignment="1"/>
    <xf numFmtId="165" fontId="6" fillId="10" borderId="23" xfId="0" applyNumberFormat="1" applyFont="1" applyFill="1" applyBorder="1" applyAlignment="1"/>
    <xf numFmtId="165" fontId="11" fillId="0" borderId="37" xfId="0" applyNumberFormat="1" applyFont="1" applyBorder="1" applyAlignment="1"/>
    <xf numFmtId="165" fontId="11" fillId="0" borderId="42" xfId="0" applyNumberFormat="1" applyFont="1" applyBorder="1" applyAlignment="1"/>
  </cellXfs>
  <cellStyles count="10">
    <cellStyle name="Currency" xfId="8" builtinId="4"/>
    <cellStyle name="Hyperlink" xfId="9" builtinId="8"/>
    <cellStyle name="Neutral" xfId="3" builtinId="28"/>
    <cellStyle name="Normal" xfId="0" builtinId="0"/>
    <cellStyle name="Normal 2" xfId="2" xr:uid="{00000000-0005-0000-0000-000004000000}"/>
    <cellStyle name="Normal 2 2" xfId="7" xr:uid="{00000000-0005-0000-0000-000005000000}"/>
    <cellStyle name="Normal 3" xfId="5" xr:uid="{00000000-0005-0000-0000-000006000000}"/>
    <cellStyle name="Normal 4" xfId="4" xr:uid="{00000000-0005-0000-0000-000007000000}"/>
    <cellStyle name="Percent" xfId="1" builtinId="5"/>
    <cellStyle name="Percent 2" xfId="6" xr:uid="{00000000-0005-0000-0000-000009000000}"/>
  </cellStyles>
  <dxfs count="44"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2A82B"/>
      <color rgb="FF1E62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axton\Desktop\This%20Week's%20Folder\Budgets\OSP%20Budget%20Template_NIH%20Consortium%20F&amp;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axton\Desktop\This%20Week's%20Folder\Budgets\OSP%20Budget%20Template_USDA%20NIF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Cost Share"/>
      <sheetName val="NIH Consortium Wkst"/>
      <sheetName val="Travel Worksheet"/>
      <sheetName val="Supplies Worksheet"/>
      <sheetName val="Source-Protected"/>
      <sheetName val="Cost_Share2"/>
      <sheetName val="NIH_Consortium_Wkst2"/>
      <sheetName val="Travel_Worksheet2"/>
      <sheetName val="Supplies_Worksheet2"/>
      <sheetName val="Cost_Share1"/>
      <sheetName val="NIH_Consortium_Wkst1"/>
      <sheetName val="Travel_Worksheet1"/>
      <sheetName val="Supplies_Worksheet1"/>
      <sheetName val="Cost_Share"/>
      <sheetName val="NIH_Consortium_Wkst"/>
      <sheetName val="Travel_Worksheet"/>
      <sheetName val="Supplies_Worksheet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Cost Share"/>
      <sheetName val="USDA.NIFA F&amp;A"/>
      <sheetName val="Travel Worksheet"/>
      <sheetName val="Supplies Worksheet"/>
      <sheetName val="Source-Protected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egis Saxton" id="{C7631F24-FAD0-422D-AD0F-262AC9BCF4F1}" userId="1bb5df41b3e0b4ba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H25" totalsRowShown="0" headerRowDxfId="43" dataDxfId="42">
  <autoFilter ref="A2:H25" xr:uid="{00000000-0009-0000-0100-000003000000}"/>
  <tableColumns count="8">
    <tableColumn id="1" xr3:uid="{00000000-0010-0000-0200-000001000000}" name="Description" dataDxfId="41"/>
    <tableColumn id="2" xr3:uid="{00000000-0010-0000-0200-000002000000}" name="Account Code" dataDxfId="40"/>
    <tableColumn id="3" xr3:uid="{00000000-0010-0000-0200-000003000000}" name="Year 1" dataDxfId="39"/>
    <tableColumn id="4" xr3:uid="{00000000-0010-0000-0200-000004000000}" name="Year 2" dataDxfId="38"/>
    <tableColumn id="5" xr3:uid="{00000000-0010-0000-0200-000005000000}" name="Year 3" dataDxfId="37"/>
    <tableColumn id="6" xr3:uid="{00000000-0010-0000-0200-000006000000}" name="Year 4" dataDxfId="36"/>
    <tableColumn id="7" xr3:uid="{00000000-0010-0000-0200-000007000000}" name="Year 5" dataDxfId="35"/>
    <tableColumn id="8" xr3:uid="{00000000-0010-0000-0200-000008000000}" name="Totals" dataDxfId="34">
      <calculatedColumnFormula>SUM(C3:G3)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19" headerRowCount="0" totalsRowShown="0" headerRowDxfId="33" dataDxfId="32" tableBorderDxfId="31">
  <tableColumns count="6">
    <tableColumn id="1" xr3:uid="{00000000-0010-0000-0000-000001000000}" name="Column1" headerRowDxfId="30" dataDxfId="29"/>
    <tableColumn id="2" xr3:uid="{00000000-0010-0000-0000-000002000000}" name="Column2" headerRowDxfId="28" dataDxfId="27"/>
    <tableColumn id="3" xr3:uid="{00000000-0010-0000-0000-000003000000}" name="Column3" headerRowDxfId="26" dataDxfId="25"/>
    <tableColumn id="4" xr3:uid="{00000000-0010-0000-0000-000004000000}" name="Column4" headerRowDxfId="24" dataDxfId="23"/>
    <tableColumn id="5" xr3:uid="{00000000-0010-0000-0000-000005000000}" name="Column5" headerRowDxfId="22" dataDxfId="21"/>
    <tableColumn id="6" xr3:uid="{00000000-0010-0000-0000-000006000000}" name="Column6" headerRowDxfId="20" dataDxfId="19">
      <calculatedColumnFormula>D5*E5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H4:N16" headerRowCount="0" totalsRowShown="0" headerRowDxfId="18" dataDxfId="17" headerRowBorderDxfId="15" tableBorderDxfId="16" totalsRowBorderDxfId="14">
  <tableColumns count="7">
    <tableColumn id="1" xr3:uid="{00000000-0010-0000-0100-000001000000}" name="Column1" headerRowDxfId="13" dataDxfId="12"/>
    <tableColumn id="2" xr3:uid="{00000000-0010-0000-0100-000002000000}" name="Column2" headerRowDxfId="11" dataDxfId="10"/>
    <tableColumn id="3" xr3:uid="{00000000-0010-0000-0100-000003000000}" name="Column3" headerRowDxfId="9" dataDxfId="8"/>
    <tableColumn id="4" xr3:uid="{00000000-0010-0000-0100-000004000000}" name="Column4" headerRowDxfId="7" dataDxfId="6"/>
    <tableColumn id="5" xr3:uid="{00000000-0010-0000-0100-000005000000}" name="Column5" headerRowDxfId="5" dataDxfId="4"/>
    <tableColumn id="6" xr3:uid="{00000000-0010-0000-0100-000006000000}" name="Column6" headerRowDxfId="3" dataDxfId="2"/>
    <tableColumn id="7" xr3:uid="{00000000-0010-0000-0100-000007000000}" name="Column7" headerRowDxfId="1" dataDxfId="0">
      <calculatedColumnFormula>SUM(I4:M4)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4-10-16T18:06:57.05" personId="{C7631F24-FAD0-422D-AD0F-262AC9BCF4F1}" id="{6D9F4BFB-26EB-4308-80DE-92ECB2A005AD}">
    <text>Note: this cell MUST be changed manually for multi-year proposals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sp.gmu.edu/wp-content/uploads/Participant-Support-Quick-Guide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sp.gmu.edu/wp-content/uploads/Participant-Support-Quick-Guide.pdf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AA210"/>
  <sheetViews>
    <sheetView tabSelected="1" zoomScale="50" zoomScaleNormal="50" workbookViewId="0">
      <pane ySplit="4" topLeftCell="G5" activePane="bottomLeft" state="frozen"/>
      <selection pane="bottomLeft" activeCell="O6" sqref="O6"/>
    </sheetView>
  </sheetViews>
  <sheetFormatPr defaultColWidth="9.140625" defaultRowHeight="13.9"/>
  <cols>
    <col min="1" max="2" width="7.7109375" style="4" customWidth="1"/>
    <col min="3" max="3" width="50.140625" style="4" customWidth="1"/>
    <col min="4" max="4" width="28.7109375" style="4" customWidth="1"/>
    <col min="5" max="6" width="26.7109375" style="4" customWidth="1"/>
    <col min="7" max="7" width="21.85546875" style="4" bestFit="1" customWidth="1"/>
    <col min="8" max="8" width="24.5703125" style="4" customWidth="1"/>
    <col min="9" max="9" width="14.28515625" style="4" customWidth="1"/>
    <col min="10" max="10" width="14" style="4" customWidth="1"/>
    <col min="11" max="11" width="18.5703125" style="4" customWidth="1"/>
    <col min="12" max="12" width="17.7109375" style="4" customWidth="1"/>
    <col min="13" max="13" width="20.140625" style="4" customWidth="1"/>
    <col min="14" max="14" width="16.42578125" style="4" customWidth="1"/>
    <col min="15" max="22" width="9.140625" style="4" customWidth="1"/>
    <col min="23" max="27" width="9.140625" style="4" hidden="1" customWidth="1"/>
    <col min="28" max="28" width="9.140625" style="4" customWidth="1"/>
    <col min="29" max="16384" width="9.140625" style="4"/>
  </cols>
  <sheetData>
    <row r="1" spans="1:14" ht="55.15" customHeight="1" thickBot="1">
      <c r="A1" s="378" t="s">
        <v>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5" customFormat="1" ht="20.25" customHeight="1">
      <c r="A2" s="349" t="s">
        <v>1</v>
      </c>
      <c r="B2" s="223" t="s">
        <v>2</v>
      </c>
      <c r="C2" s="291"/>
      <c r="D2" s="10"/>
      <c r="E2" s="10"/>
      <c r="F2" s="10"/>
      <c r="K2" s="352"/>
      <c r="L2" s="352"/>
      <c r="M2" s="352"/>
      <c r="N2" s="352"/>
    </row>
    <row r="3" spans="1:14" s="5" customFormat="1" ht="24" thickBot="1">
      <c r="A3" s="350"/>
      <c r="B3" s="224" t="s">
        <v>3</v>
      </c>
      <c r="C3" s="292"/>
      <c r="D3" s="10"/>
      <c r="E3" s="10"/>
      <c r="F3" s="10"/>
      <c r="G3" s="6"/>
      <c r="H3" s="6"/>
      <c r="I3" s="6"/>
      <c r="K3" s="351"/>
      <c r="L3" s="351"/>
      <c r="M3" s="351"/>
      <c r="N3" s="351"/>
    </row>
    <row r="4" spans="1:14" ht="19.5" customHeight="1" thickBot="1">
      <c r="A4" s="363" t="s">
        <v>4</v>
      </c>
      <c r="B4" s="363"/>
      <c r="C4" s="363"/>
      <c r="D4" s="29" t="s">
        <v>5</v>
      </c>
      <c r="E4" s="301" t="s">
        <v>6</v>
      </c>
      <c r="F4" s="300">
        <f>IF(D4="NO",1,IF(D4="YES",1.03,1))</f>
        <v>1.03</v>
      </c>
      <c r="G4" s="11"/>
      <c r="H4" s="11"/>
      <c r="I4" s="11"/>
      <c r="J4" s="12"/>
      <c r="K4" s="13" t="s">
        <v>7</v>
      </c>
      <c r="L4" s="14" t="s">
        <v>8</v>
      </c>
      <c r="M4" s="14" t="s">
        <v>9</v>
      </c>
      <c r="N4" s="14" t="s">
        <v>10</v>
      </c>
    </row>
    <row r="5" spans="1:14" ht="19.5" customHeight="1">
      <c r="A5" s="216"/>
      <c r="B5" s="216"/>
      <c r="C5" s="216"/>
      <c r="D5" s="29"/>
      <c r="E5" s="29"/>
      <c r="F5" s="234"/>
      <c r="G5" s="11"/>
      <c r="H5" s="346" t="s">
        <v>11</v>
      </c>
      <c r="I5" s="346"/>
      <c r="J5" s="346"/>
      <c r="K5" s="344">
        <f>C2</f>
        <v>0</v>
      </c>
      <c r="L5" s="345">
        <f>DATE(YEAR(K6),MONTH(K6),DAY(K6)+1)</f>
        <v>366</v>
      </c>
      <c r="M5" s="345">
        <f>DATE(YEAR(L6),MONTH(L6),DAY(L6)+1)</f>
        <v>731</v>
      </c>
      <c r="N5" s="222"/>
    </row>
    <row r="6" spans="1:14" ht="19.5" customHeight="1">
      <c r="A6" s="216"/>
      <c r="B6" s="216"/>
      <c r="C6" s="216"/>
      <c r="D6" s="29"/>
      <c r="E6" s="29"/>
      <c r="F6" s="234"/>
      <c r="G6" s="11"/>
      <c r="H6" s="346" t="s">
        <v>12</v>
      </c>
      <c r="I6" s="346"/>
      <c r="J6" s="346"/>
      <c r="K6" s="345">
        <f>DATE(YEAR(K5)+1,MONTH(K5),DAY(K5)-1)</f>
        <v>365</v>
      </c>
      <c r="L6" s="345">
        <f>DATE(YEAR(L5)+1,MONTH(L5),DAY(L5)-1)</f>
        <v>730</v>
      </c>
      <c r="M6" s="345">
        <f>DATE(YEAR(M5)+1,MONTH(M5),DAY(M5)-1)</f>
        <v>1095</v>
      </c>
      <c r="N6" s="222"/>
    </row>
    <row r="7" spans="1:14" ht="19.5" hidden="1" customHeight="1">
      <c r="A7" s="216"/>
      <c r="B7" s="216"/>
      <c r="C7" s="216"/>
      <c r="D7" s="29"/>
      <c r="E7" s="29"/>
      <c r="F7" s="234"/>
      <c r="G7" s="11"/>
      <c r="H7" s="406" t="s">
        <v>13</v>
      </c>
      <c r="I7" s="406"/>
      <c r="J7" s="406"/>
      <c r="K7" s="219">
        <f>ROUND(YEARFRAC(K5,K6)*12,0)</f>
        <v>12</v>
      </c>
      <c r="L7" s="219">
        <f t="shared" ref="L7:M7" si="0">ROUND(YEARFRAC(L5,L6)*12,0)</f>
        <v>12</v>
      </c>
      <c r="M7" s="219">
        <f t="shared" si="0"/>
        <v>12</v>
      </c>
      <c r="N7" s="220"/>
    </row>
    <row r="8" spans="1:14" ht="19.5" hidden="1" customHeight="1">
      <c r="A8" s="216"/>
      <c r="B8" s="216"/>
      <c r="C8" s="216"/>
      <c r="D8" s="29"/>
      <c r="E8" s="29"/>
      <c r="F8" s="234"/>
      <c r="G8" s="11"/>
      <c r="H8" s="406" t="s">
        <v>14</v>
      </c>
      <c r="I8" s="406"/>
      <c r="J8" s="406"/>
      <c r="K8" s="217">
        <f>K7/12</f>
        <v>1</v>
      </c>
      <c r="L8" s="217">
        <f t="shared" ref="L8:M8" si="1">L7/12</f>
        <v>1</v>
      </c>
      <c r="M8" s="217">
        <f t="shared" si="1"/>
        <v>1</v>
      </c>
      <c r="N8" s="218"/>
    </row>
    <row r="9" spans="1:14" s="129" customFormat="1" ht="21">
      <c r="A9" s="365" t="s">
        <v>15</v>
      </c>
      <c r="B9" s="365"/>
      <c r="C9" s="365"/>
      <c r="D9" s="282"/>
      <c r="E9" s="282"/>
      <c r="F9" s="286"/>
      <c r="G9" s="282"/>
      <c r="H9" s="282"/>
      <c r="I9" s="282"/>
      <c r="J9" s="282"/>
      <c r="K9" s="287"/>
      <c r="L9" s="288"/>
      <c r="M9" s="288"/>
      <c r="N9" s="288"/>
    </row>
    <row r="10" spans="1:14" ht="41.25" customHeight="1">
      <c r="A10" s="354" t="s">
        <v>16</v>
      </c>
      <c r="B10" s="354"/>
      <c r="C10" s="354"/>
      <c r="D10" s="272" t="s">
        <v>17</v>
      </c>
      <c r="E10" s="271" t="s">
        <v>18</v>
      </c>
      <c r="F10" s="271" t="s">
        <v>19</v>
      </c>
      <c r="G10" s="272" t="s">
        <v>20</v>
      </c>
      <c r="H10" s="272" t="s">
        <v>21</v>
      </c>
      <c r="I10" s="272" t="s">
        <v>22</v>
      </c>
      <c r="J10" s="271" t="s">
        <v>23</v>
      </c>
      <c r="K10" s="121"/>
      <c r="L10" s="122"/>
      <c r="M10" s="122"/>
      <c r="N10" s="122"/>
    </row>
    <row r="11" spans="1:14" ht="18">
      <c r="A11" s="364"/>
      <c r="B11" s="364"/>
      <c r="C11" s="364"/>
      <c r="D11" s="112" t="s">
        <v>24</v>
      </c>
      <c r="E11" s="112" t="s">
        <v>25</v>
      </c>
      <c r="F11" s="16" t="s">
        <v>26</v>
      </c>
      <c r="G11" s="289">
        <v>0</v>
      </c>
      <c r="H11" s="274">
        <f>IF(F11="Admin Faculty",0,IF(F11="Classified",0,IF(F11="Academic",0,IF(F11="Calendar",0,IF(F11="Summer",G11/3,IF(F11="Post-Doc",0,IF(F11="",0,0)))))))</f>
        <v>0</v>
      </c>
      <c r="I11" s="303">
        <f>IF(F11="Admin Faculty",J11*12,IF(F11="Classified",J11*12,IF(F11="Academic",J11*9,IF(F11="Calendar",J11*12,IF(F11="Summer",J11*3,IF(F11="Post-Doc",J11*12,IF(F11="",0,0)))))))</f>
        <v>0</v>
      </c>
      <c r="J11" s="290">
        <v>0</v>
      </c>
      <c r="K11" s="254">
        <f>IF(F11="Admin Faculty",G11*J11,IF(F11="Classified",G11*J11,IF(F11="Academic",G11*J11,IF(F11="Calendar",G11*J11,IF(F11="Summer",H11*J11,IF(F11="Post-Doc",G11*J11,IF(F11="",0,0)))))))*$K$8</f>
        <v>0</v>
      </c>
      <c r="L11" s="254">
        <f>IF(F11="Admin Faculty",G11*J11,IF(F11="Classified",G11*J11,IF(F11="Academic",G11*J11,IF(F11="Calendar",G11*J11,IF(F11="Summer",H11*J11,IF(F11="Post-Doc",G11*J11,IF(F11="",0,0)))))))*$F$4*$L$8</f>
        <v>0</v>
      </c>
      <c r="M11" s="254">
        <f>IF(F11="Admin Faculty",G11*J11,IF(F11="Classified",G11*J11,IF(F11="Academic",G11*J11,IF(F11="Calendar",G11*J11,IF(F11="Summer",H11*J11,IF(F11="Post-Doc",G11*J11,IF(F11="",0,0)))))))*$F$4*$F$4*$M$8</f>
        <v>0</v>
      </c>
      <c r="N11" s="255">
        <f t="shared" ref="N11:N34" si="2">SUM(K11:M11)</f>
        <v>0</v>
      </c>
    </row>
    <row r="12" spans="1:14" ht="18">
      <c r="A12" s="364"/>
      <c r="B12" s="364"/>
      <c r="C12" s="364"/>
      <c r="D12" s="112" t="s">
        <v>24</v>
      </c>
      <c r="E12" s="112" t="s">
        <v>25</v>
      </c>
      <c r="F12" s="16" t="s">
        <v>26</v>
      </c>
      <c r="G12" s="289">
        <v>0</v>
      </c>
      <c r="H12" s="274">
        <f>IF(F12="Admin Faculty",0,IF(F12="Classified",0,IF(F12="Academic",0,IF(F12="Calendar",0,IF(F12="Summer",G12/3,IF(F12="Post-Doc",0,IF(F12="",0,0)))))))</f>
        <v>0</v>
      </c>
      <c r="I12" s="303">
        <f t="shared" ref="I12:I34" si="3">IF(F12="Admin Faculty",J12*12,IF(F12="Classified",J12*12,IF(F12="Academic",J12*9,IF(F12="Calendar",J12*12,IF(F12="Summer",J12*3,IF(F12="Post-Doc",J12*12,IF(F12="",0,0)))))))</f>
        <v>0</v>
      </c>
      <c r="J12" s="290">
        <v>0</v>
      </c>
      <c r="K12" s="254">
        <f t="shared" ref="K12:K34" si="4">IF(F12="Admin Faculty",G12*J12,IF(F12="Classified",G12*J12,IF(F12="Academic",G12*J12,IF(F12="Calendar",G12*J12,IF(F12="Summer",H12*J12,IF(F12="Post-Doc",G12*J12,IF(F12="",0,0)))))))*$K$8</f>
        <v>0</v>
      </c>
      <c r="L12" s="254">
        <f t="shared" ref="L12:L34" si="5">IF(F12="Admin Faculty",G12*J12,IF(F12="Classified",G12*J12,IF(F12="Academic",G12*J12,IF(F12="Calendar",G12*J12,IF(F12="Summer",H12*J12,IF(F12="Post-Doc",G12*J12,IF(F12="",0,0)))))))*$F$4*$L$8</f>
        <v>0</v>
      </c>
      <c r="M12" s="254">
        <f t="shared" ref="M12:M34" si="6">IF(F12="Admin Faculty",G12*J12,IF(F12="Classified",G12*J12,IF(F12="Academic",G12*J12,IF(F12="Calendar",G12*J12,IF(F12="Summer",H12*J12,IF(F12="Post-Doc",G12*J12,IF(F12="",0,0)))))))*$F$4*$F$4*$M$8</f>
        <v>0</v>
      </c>
      <c r="N12" s="255">
        <f t="shared" si="2"/>
        <v>0</v>
      </c>
    </row>
    <row r="13" spans="1:14" ht="18">
      <c r="A13" s="364"/>
      <c r="B13" s="364"/>
      <c r="C13" s="364"/>
      <c r="D13" s="112" t="s">
        <v>24</v>
      </c>
      <c r="E13" s="112" t="s">
        <v>25</v>
      </c>
      <c r="F13" s="16" t="s">
        <v>26</v>
      </c>
      <c r="G13" s="289">
        <v>0</v>
      </c>
      <c r="H13" s="274">
        <f t="shared" ref="H13" si="7">IF(F13="Admin Faculty",0,IF(F13="Classified",0,IF(F13="Academic",0,IF(F13="Calendar",0,IF(F13="Summer",G13/3,IF(F13="Post-Doc",0,IF(F13="",0,0)))))))</f>
        <v>0</v>
      </c>
      <c r="I13" s="303">
        <f t="shared" si="3"/>
        <v>0</v>
      </c>
      <c r="J13" s="290">
        <v>0</v>
      </c>
      <c r="K13" s="254">
        <f t="shared" si="4"/>
        <v>0</v>
      </c>
      <c r="L13" s="254">
        <f t="shared" si="5"/>
        <v>0</v>
      </c>
      <c r="M13" s="254">
        <f t="shared" si="6"/>
        <v>0</v>
      </c>
      <c r="N13" s="255">
        <f t="shared" si="2"/>
        <v>0</v>
      </c>
    </row>
    <row r="14" spans="1:14" ht="18">
      <c r="A14" s="364"/>
      <c r="B14" s="364"/>
      <c r="C14" s="364"/>
      <c r="D14" s="112" t="s">
        <v>24</v>
      </c>
      <c r="E14" s="112" t="s">
        <v>25</v>
      </c>
      <c r="F14" s="16" t="s">
        <v>26</v>
      </c>
      <c r="G14" s="289">
        <v>0</v>
      </c>
      <c r="H14" s="274">
        <f t="shared" ref="H14:H34" si="8">IF(F14="Admin Faculty",0,IF(F14="Classified",0,IF(F14="Academic",0,IF(F14="Calendar",0,IF(F14="Summer",G14/3,IF(F14="Post-Doc",0,IF(F14="",0,0)))))))</f>
        <v>0</v>
      </c>
      <c r="I14" s="303">
        <f t="shared" si="3"/>
        <v>0</v>
      </c>
      <c r="J14" s="290">
        <v>0</v>
      </c>
      <c r="K14" s="254">
        <f t="shared" si="4"/>
        <v>0</v>
      </c>
      <c r="L14" s="254">
        <f t="shared" si="5"/>
        <v>0</v>
      </c>
      <c r="M14" s="254">
        <f t="shared" si="6"/>
        <v>0</v>
      </c>
      <c r="N14" s="255">
        <f t="shared" si="2"/>
        <v>0</v>
      </c>
    </row>
    <row r="15" spans="1:14" ht="18">
      <c r="A15" s="364"/>
      <c r="B15" s="364"/>
      <c r="C15" s="364"/>
      <c r="D15" s="112" t="s">
        <v>24</v>
      </c>
      <c r="E15" s="112" t="s">
        <v>25</v>
      </c>
      <c r="F15" s="16" t="s">
        <v>26</v>
      </c>
      <c r="G15" s="289">
        <v>0</v>
      </c>
      <c r="H15" s="274">
        <f t="shared" si="8"/>
        <v>0</v>
      </c>
      <c r="I15" s="303">
        <f t="shared" si="3"/>
        <v>0</v>
      </c>
      <c r="J15" s="290">
        <v>0</v>
      </c>
      <c r="K15" s="254">
        <f t="shared" si="4"/>
        <v>0</v>
      </c>
      <c r="L15" s="254">
        <f t="shared" si="5"/>
        <v>0</v>
      </c>
      <c r="M15" s="254">
        <f t="shared" si="6"/>
        <v>0</v>
      </c>
      <c r="N15" s="255">
        <f t="shared" si="2"/>
        <v>0</v>
      </c>
    </row>
    <row r="16" spans="1:14" ht="18" hidden="1">
      <c r="A16" s="364"/>
      <c r="B16" s="364"/>
      <c r="C16" s="364"/>
      <c r="D16" s="112" t="s">
        <v>24</v>
      </c>
      <c r="E16" s="112" t="s">
        <v>25</v>
      </c>
      <c r="F16" s="16" t="s">
        <v>26</v>
      </c>
      <c r="G16" s="289">
        <v>0</v>
      </c>
      <c r="H16" s="274">
        <f t="shared" si="8"/>
        <v>0</v>
      </c>
      <c r="I16" s="303">
        <f t="shared" si="3"/>
        <v>0</v>
      </c>
      <c r="J16" s="290">
        <v>0</v>
      </c>
      <c r="K16" s="254">
        <f t="shared" si="4"/>
        <v>0</v>
      </c>
      <c r="L16" s="254">
        <f t="shared" si="5"/>
        <v>0</v>
      </c>
      <c r="M16" s="254">
        <f t="shared" si="6"/>
        <v>0</v>
      </c>
      <c r="N16" s="255">
        <f t="shared" si="2"/>
        <v>0</v>
      </c>
    </row>
    <row r="17" spans="1:14" ht="18" hidden="1">
      <c r="A17" s="353"/>
      <c r="B17" s="353"/>
      <c r="C17" s="353"/>
      <c r="D17" s="112" t="s">
        <v>24</v>
      </c>
      <c r="E17" s="112" t="s">
        <v>25</v>
      </c>
      <c r="F17" s="16" t="s">
        <v>26</v>
      </c>
      <c r="G17" s="289">
        <v>0</v>
      </c>
      <c r="H17" s="274">
        <f t="shared" si="8"/>
        <v>0</v>
      </c>
      <c r="I17" s="303">
        <f t="shared" si="3"/>
        <v>0</v>
      </c>
      <c r="J17" s="290">
        <v>0</v>
      </c>
      <c r="K17" s="254">
        <f t="shared" si="4"/>
        <v>0</v>
      </c>
      <c r="L17" s="254">
        <f t="shared" si="5"/>
        <v>0</v>
      </c>
      <c r="M17" s="254">
        <f t="shared" si="6"/>
        <v>0</v>
      </c>
      <c r="N17" s="255">
        <f t="shared" si="2"/>
        <v>0</v>
      </c>
    </row>
    <row r="18" spans="1:14" ht="18" hidden="1">
      <c r="A18" s="353"/>
      <c r="B18" s="353"/>
      <c r="C18" s="353"/>
      <c r="D18" s="112" t="s">
        <v>24</v>
      </c>
      <c r="E18" s="112" t="s">
        <v>25</v>
      </c>
      <c r="F18" s="16" t="s">
        <v>26</v>
      </c>
      <c r="G18" s="289">
        <v>0</v>
      </c>
      <c r="H18" s="274">
        <f t="shared" si="8"/>
        <v>0</v>
      </c>
      <c r="I18" s="303">
        <f t="shared" si="3"/>
        <v>0</v>
      </c>
      <c r="J18" s="290">
        <v>0</v>
      </c>
      <c r="K18" s="254">
        <f t="shared" si="4"/>
        <v>0</v>
      </c>
      <c r="L18" s="254">
        <f t="shared" si="5"/>
        <v>0</v>
      </c>
      <c r="M18" s="254">
        <f t="shared" si="6"/>
        <v>0</v>
      </c>
      <c r="N18" s="255">
        <f t="shared" si="2"/>
        <v>0</v>
      </c>
    </row>
    <row r="19" spans="1:14" ht="18" hidden="1">
      <c r="A19" s="353"/>
      <c r="B19" s="353"/>
      <c r="C19" s="353"/>
      <c r="D19" s="112" t="s">
        <v>24</v>
      </c>
      <c r="E19" s="112" t="s">
        <v>25</v>
      </c>
      <c r="F19" s="16" t="s">
        <v>26</v>
      </c>
      <c r="G19" s="289">
        <v>0</v>
      </c>
      <c r="H19" s="274">
        <f t="shared" si="8"/>
        <v>0</v>
      </c>
      <c r="I19" s="303">
        <f t="shared" si="3"/>
        <v>0</v>
      </c>
      <c r="J19" s="290">
        <v>0</v>
      </c>
      <c r="K19" s="254">
        <f t="shared" si="4"/>
        <v>0</v>
      </c>
      <c r="L19" s="254">
        <f t="shared" si="5"/>
        <v>0</v>
      </c>
      <c r="M19" s="254">
        <f t="shared" si="6"/>
        <v>0</v>
      </c>
      <c r="N19" s="255">
        <f t="shared" si="2"/>
        <v>0</v>
      </c>
    </row>
    <row r="20" spans="1:14" ht="18" hidden="1">
      <c r="A20" s="353"/>
      <c r="B20" s="353"/>
      <c r="C20" s="353"/>
      <c r="D20" s="112" t="s">
        <v>24</v>
      </c>
      <c r="E20" s="112" t="s">
        <v>25</v>
      </c>
      <c r="F20" s="16" t="s">
        <v>26</v>
      </c>
      <c r="G20" s="289">
        <v>0</v>
      </c>
      <c r="H20" s="274">
        <f t="shared" si="8"/>
        <v>0</v>
      </c>
      <c r="I20" s="303">
        <f t="shared" si="3"/>
        <v>0</v>
      </c>
      <c r="J20" s="290">
        <v>0</v>
      </c>
      <c r="K20" s="254">
        <f t="shared" si="4"/>
        <v>0</v>
      </c>
      <c r="L20" s="254">
        <f t="shared" si="5"/>
        <v>0</v>
      </c>
      <c r="M20" s="254">
        <f t="shared" si="6"/>
        <v>0</v>
      </c>
      <c r="N20" s="255">
        <f t="shared" si="2"/>
        <v>0</v>
      </c>
    </row>
    <row r="21" spans="1:14" ht="18" hidden="1">
      <c r="A21" s="353"/>
      <c r="B21" s="353"/>
      <c r="C21" s="353"/>
      <c r="D21" s="112" t="s">
        <v>24</v>
      </c>
      <c r="E21" s="112" t="s">
        <v>25</v>
      </c>
      <c r="F21" s="16" t="s">
        <v>26</v>
      </c>
      <c r="G21" s="289">
        <v>0</v>
      </c>
      <c r="H21" s="274">
        <f t="shared" si="8"/>
        <v>0</v>
      </c>
      <c r="I21" s="303">
        <f t="shared" si="3"/>
        <v>0</v>
      </c>
      <c r="J21" s="290">
        <v>0</v>
      </c>
      <c r="K21" s="254">
        <f t="shared" si="4"/>
        <v>0</v>
      </c>
      <c r="L21" s="254">
        <f t="shared" si="5"/>
        <v>0</v>
      </c>
      <c r="M21" s="254">
        <f t="shared" si="6"/>
        <v>0</v>
      </c>
      <c r="N21" s="255">
        <f t="shared" si="2"/>
        <v>0</v>
      </c>
    </row>
    <row r="22" spans="1:14" ht="18" hidden="1">
      <c r="A22" s="353"/>
      <c r="B22" s="353"/>
      <c r="C22" s="353"/>
      <c r="D22" s="112" t="s">
        <v>24</v>
      </c>
      <c r="E22" s="112" t="s">
        <v>25</v>
      </c>
      <c r="F22" s="16" t="s">
        <v>26</v>
      </c>
      <c r="G22" s="289">
        <v>0</v>
      </c>
      <c r="H22" s="274">
        <f t="shared" si="8"/>
        <v>0</v>
      </c>
      <c r="I22" s="303">
        <f t="shared" si="3"/>
        <v>0</v>
      </c>
      <c r="J22" s="290">
        <v>0</v>
      </c>
      <c r="K22" s="254">
        <f t="shared" si="4"/>
        <v>0</v>
      </c>
      <c r="L22" s="254">
        <f t="shared" si="5"/>
        <v>0</v>
      </c>
      <c r="M22" s="254">
        <f t="shared" si="6"/>
        <v>0</v>
      </c>
      <c r="N22" s="255">
        <f t="shared" si="2"/>
        <v>0</v>
      </c>
    </row>
    <row r="23" spans="1:14" ht="18" hidden="1">
      <c r="A23" s="353"/>
      <c r="B23" s="353"/>
      <c r="C23" s="353"/>
      <c r="D23" s="112" t="s">
        <v>24</v>
      </c>
      <c r="E23" s="112" t="s">
        <v>25</v>
      </c>
      <c r="F23" s="16" t="s">
        <v>26</v>
      </c>
      <c r="G23" s="289">
        <v>0</v>
      </c>
      <c r="H23" s="274">
        <f t="shared" si="8"/>
        <v>0</v>
      </c>
      <c r="I23" s="303">
        <f t="shared" si="3"/>
        <v>0</v>
      </c>
      <c r="J23" s="290">
        <v>0</v>
      </c>
      <c r="K23" s="254">
        <f t="shared" si="4"/>
        <v>0</v>
      </c>
      <c r="L23" s="254">
        <f t="shared" si="5"/>
        <v>0</v>
      </c>
      <c r="M23" s="254">
        <f t="shared" si="6"/>
        <v>0</v>
      </c>
      <c r="N23" s="255">
        <f t="shared" si="2"/>
        <v>0</v>
      </c>
    </row>
    <row r="24" spans="1:14" ht="18" hidden="1">
      <c r="A24" s="353"/>
      <c r="B24" s="353"/>
      <c r="C24" s="353"/>
      <c r="D24" s="112" t="s">
        <v>24</v>
      </c>
      <c r="E24" s="112" t="s">
        <v>25</v>
      </c>
      <c r="F24" s="16" t="s">
        <v>26</v>
      </c>
      <c r="G24" s="289">
        <v>0</v>
      </c>
      <c r="H24" s="274">
        <f t="shared" si="8"/>
        <v>0</v>
      </c>
      <c r="I24" s="303">
        <f t="shared" si="3"/>
        <v>0</v>
      </c>
      <c r="J24" s="290">
        <v>0</v>
      </c>
      <c r="K24" s="254">
        <f t="shared" si="4"/>
        <v>0</v>
      </c>
      <c r="L24" s="254">
        <f t="shared" si="5"/>
        <v>0</v>
      </c>
      <c r="M24" s="254">
        <f t="shared" si="6"/>
        <v>0</v>
      </c>
      <c r="N24" s="255">
        <f t="shared" si="2"/>
        <v>0</v>
      </c>
    </row>
    <row r="25" spans="1:14" ht="18" hidden="1">
      <c r="A25" s="353"/>
      <c r="B25" s="353"/>
      <c r="C25" s="353"/>
      <c r="D25" s="112" t="s">
        <v>24</v>
      </c>
      <c r="E25" s="112" t="s">
        <v>25</v>
      </c>
      <c r="F25" s="16" t="s">
        <v>26</v>
      </c>
      <c r="G25" s="289">
        <v>0</v>
      </c>
      <c r="H25" s="274">
        <f t="shared" si="8"/>
        <v>0</v>
      </c>
      <c r="I25" s="303">
        <f t="shared" si="3"/>
        <v>0</v>
      </c>
      <c r="J25" s="290">
        <v>0</v>
      </c>
      <c r="K25" s="254">
        <f t="shared" si="4"/>
        <v>0</v>
      </c>
      <c r="L25" s="254">
        <f t="shared" si="5"/>
        <v>0</v>
      </c>
      <c r="M25" s="254">
        <f t="shared" si="6"/>
        <v>0</v>
      </c>
      <c r="N25" s="255">
        <f t="shared" si="2"/>
        <v>0</v>
      </c>
    </row>
    <row r="26" spans="1:14" ht="18" hidden="1">
      <c r="A26" s="353"/>
      <c r="B26" s="353"/>
      <c r="C26" s="353"/>
      <c r="D26" s="112" t="s">
        <v>24</v>
      </c>
      <c r="E26" s="112" t="s">
        <v>25</v>
      </c>
      <c r="F26" s="16" t="s">
        <v>26</v>
      </c>
      <c r="G26" s="289">
        <v>0</v>
      </c>
      <c r="H26" s="274">
        <f t="shared" si="8"/>
        <v>0</v>
      </c>
      <c r="I26" s="303">
        <f t="shared" si="3"/>
        <v>0</v>
      </c>
      <c r="J26" s="290">
        <v>0</v>
      </c>
      <c r="K26" s="254">
        <f t="shared" si="4"/>
        <v>0</v>
      </c>
      <c r="L26" s="254">
        <f t="shared" si="5"/>
        <v>0</v>
      </c>
      <c r="M26" s="254">
        <f t="shared" si="6"/>
        <v>0</v>
      </c>
      <c r="N26" s="255">
        <f t="shared" si="2"/>
        <v>0</v>
      </c>
    </row>
    <row r="27" spans="1:14" ht="18" hidden="1">
      <c r="A27" s="353"/>
      <c r="B27" s="353"/>
      <c r="C27" s="353"/>
      <c r="D27" s="112" t="s">
        <v>24</v>
      </c>
      <c r="E27" s="112" t="s">
        <v>25</v>
      </c>
      <c r="F27" s="16" t="s">
        <v>26</v>
      </c>
      <c r="G27" s="289">
        <v>0</v>
      </c>
      <c r="H27" s="274">
        <f t="shared" si="8"/>
        <v>0</v>
      </c>
      <c r="I27" s="303">
        <f t="shared" si="3"/>
        <v>0</v>
      </c>
      <c r="J27" s="290">
        <v>0</v>
      </c>
      <c r="K27" s="254">
        <f t="shared" si="4"/>
        <v>0</v>
      </c>
      <c r="L27" s="254">
        <f t="shared" si="5"/>
        <v>0</v>
      </c>
      <c r="M27" s="254">
        <f t="shared" si="6"/>
        <v>0</v>
      </c>
      <c r="N27" s="255">
        <f t="shared" si="2"/>
        <v>0</v>
      </c>
    </row>
    <row r="28" spans="1:14" ht="18" hidden="1">
      <c r="A28" s="353"/>
      <c r="B28" s="353"/>
      <c r="C28" s="353"/>
      <c r="D28" s="112" t="s">
        <v>24</v>
      </c>
      <c r="E28" s="112" t="s">
        <v>25</v>
      </c>
      <c r="F28" s="16" t="s">
        <v>26</v>
      </c>
      <c r="G28" s="289">
        <v>0</v>
      </c>
      <c r="H28" s="274">
        <f t="shared" si="8"/>
        <v>0</v>
      </c>
      <c r="I28" s="303">
        <f t="shared" si="3"/>
        <v>0</v>
      </c>
      <c r="J28" s="290">
        <v>0</v>
      </c>
      <c r="K28" s="254">
        <f t="shared" si="4"/>
        <v>0</v>
      </c>
      <c r="L28" s="254">
        <f t="shared" si="5"/>
        <v>0</v>
      </c>
      <c r="M28" s="254">
        <f t="shared" si="6"/>
        <v>0</v>
      </c>
      <c r="N28" s="255">
        <f t="shared" si="2"/>
        <v>0</v>
      </c>
    </row>
    <row r="29" spans="1:14" ht="18" hidden="1">
      <c r="A29" s="353"/>
      <c r="B29" s="353"/>
      <c r="C29" s="353"/>
      <c r="D29" s="112" t="s">
        <v>24</v>
      </c>
      <c r="E29" s="112" t="s">
        <v>25</v>
      </c>
      <c r="F29" s="16" t="s">
        <v>26</v>
      </c>
      <c r="G29" s="289">
        <v>0</v>
      </c>
      <c r="H29" s="274">
        <f t="shared" si="8"/>
        <v>0</v>
      </c>
      <c r="I29" s="303">
        <f t="shared" si="3"/>
        <v>0</v>
      </c>
      <c r="J29" s="290">
        <v>0</v>
      </c>
      <c r="K29" s="254">
        <f t="shared" si="4"/>
        <v>0</v>
      </c>
      <c r="L29" s="254">
        <f t="shared" si="5"/>
        <v>0</v>
      </c>
      <c r="M29" s="254">
        <f t="shared" si="6"/>
        <v>0</v>
      </c>
      <c r="N29" s="255">
        <f t="shared" si="2"/>
        <v>0</v>
      </c>
    </row>
    <row r="30" spans="1:14" ht="18" hidden="1">
      <c r="A30" s="353"/>
      <c r="B30" s="353"/>
      <c r="C30" s="353"/>
      <c r="D30" s="112" t="s">
        <v>24</v>
      </c>
      <c r="E30" s="112" t="s">
        <v>25</v>
      </c>
      <c r="F30" s="16" t="s">
        <v>26</v>
      </c>
      <c r="G30" s="289">
        <v>0</v>
      </c>
      <c r="H30" s="274">
        <f t="shared" si="8"/>
        <v>0</v>
      </c>
      <c r="I30" s="303">
        <f t="shared" si="3"/>
        <v>0</v>
      </c>
      <c r="J30" s="290">
        <v>0</v>
      </c>
      <c r="K30" s="254">
        <f t="shared" si="4"/>
        <v>0</v>
      </c>
      <c r="L30" s="254">
        <f t="shared" si="5"/>
        <v>0</v>
      </c>
      <c r="M30" s="254">
        <f t="shared" si="6"/>
        <v>0</v>
      </c>
      <c r="N30" s="255">
        <f t="shared" si="2"/>
        <v>0</v>
      </c>
    </row>
    <row r="31" spans="1:14" ht="18" hidden="1">
      <c r="A31" s="353"/>
      <c r="B31" s="353"/>
      <c r="C31" s="353"/>
      <c r="D31" s="112" t="s">
        <v>24</v>
      </c>
      <c r="E31" s="112" t="s">
        <v>25</v>
      </c>
      <c r="F31" s="16" t="s">
        <v>26</v>
      </c>
      <c r="G31" s="289">
        <v>0</v>
      </c>
      <c r="H31" s="274">
        <f t="shared" si="8"/>
        <v>0</v>
      </c>
      <c r="I31" s="303">
        <f t="shared" si="3"/>
        <v>0</v>
      </c>
      <c r="J31" s="290">
        <v>0</v>
      </c>
      <c r="K31" s="254">
        <f t="shared" si="4"/>
        <v>0</v>
      </c>
      <c r="L31" s="254">
        <f t="shared" si="5"/>
        <v>0</v>
      </c>
      <c r="M31" s="254">
        <f t="shared" si="6"/>
        <v>0</v>
      </c>
      <c r="N31" s="255">
        <f t="shared" si="2"/>
        <v>0</v>
      </c>
    </row>
    <row r="32" spans="1:14" ht="18" hidden="1">
      <c r="A32" s="353"/>
      <c r="B32" s="353"/>
      <c r="C32" s="353"/>
      <c r="D32" s="112" t="s">
        <v>24</v>
      </c>
      <c r="E32" s="112" t="s">
        <v>25</v>
      </c>
      <c r="F32" s="16" t="s">
        <v>26</v>
      </c>
      <c r="G32" s="289">
        <v>0</v>
      </c>
      <c r="H32" s="274">
        <f t="shared" si="8"/>
        <v>0</v>
      </c>
      <c r="I32" s="303">
        <f t="shared" si="3"/>
        <v>0</v>
      </c>
      <c r="J32" s="290">
        <v>0</v>
      </c>
      <c r="K32" s="254">
        <f t="shared" si="4"/>
        <v>0</v>
      </c>
      <c r="L32" s="254">
        <f t="shared" si="5"/>
        <v>0</v>
      </c>
      <c r="M32" s="254">
        <f t="shared" si="6"/>
        <v>0</v>
      </c>
      <c r="N32" s="255">
        <f t="shared" si="2"/>
        <v>0</v>
      </c>
    </row>
    <row r="33" spans="1:27" ht="18" hidden="1">
      <c r="A33" s="353"/>
      <c r="B33" s="353"/>
      <c r="C33" s="353"/>
      <c r="D33" s="112" t="s">
        <v>24</v>
      </c>
      <c r="E33" s="112" t="s">
        <v>25</v>
      </c>
      <c r="F33" s="16" t="s">
        <v>26</v>
      </c>
      <c r="G33" s="289">
        <v>0</v>
      </c>
      <c r="H33" s="274">
        <f t="shared" si="8"/>
        <v>0</v>
      </c>
      <c r="I33" s="303">
        <f t="shared" si="3"/>
        <v>0</v>
      </c>
      <c r="J33" s="290">
        <v>0</v>
      </c>
      <c r="K33" s="254">
        <f t="shared" si="4"/>
        <v>0</v>
      </c>
      <c r="L33" s="254">
        <f t="shared" si="5"/>
        <v>0</v>
      </c>
      <c r="M33" s="254">
        <f t="shared" si="6"/>
        <v>0</v>
      </c>
      <c r="N33" s="255">
        <f t="shared" si="2"/>
        <v>0</v>
      </c>
    </row>
    <row r="34" spans="1:27" ht="18" hidden="1">
      <c r="A34" s="353"/>
      <c r="B34" s="353"/>
      <c r="C34" s="353"/>
      <c r="D34" s="112" t="s">
        <v>24</v>
      </c>
      <c r="E34" s="112" t="s">
        <v>25</v>
      </c>
      <c r="F34" s="16" t="s">
        <v>26</v>
      </c>
      <c r="G34" s="289">
        <v>0</v>
      </c>
      <c r="H34" s="274">
        <f t="shared" si="8"/>
        <v>0</v>
      </c>
      <c r="I34" s="303">
        <f t="shared" si="3"/>
        <v>0</v>
      </c>
      <c r="J34" s="290">
        <v>0</v>
      </c>
      <c r="K34" s="254">
        <f t="shared" si="4"/>
        <v>0</v>
      </c>
      <c r="L34" s="254">
        <f t="shared" si="5"/>
        <v>0</v>
      </c>
      <c r="M34" s="254">
        <f t="shared" si="6"/>
        <v>0</v>
      </c>
      <c r="N34" s="255">
        <f t="shared" si="2"/>
        <v>0</v>
      </c>
    </row>
    <row r="35" spans="1:27" ht="18.600000000000001" thickBot="1">
      <c r="A35" s="16"/>
      <c r="B35" s="16"/>
      <c r="C35" s="16"/>
      <c r="D35" s="20"/>
      <c r="E35" s="20"/>
      <c r="F35" s="20"/>
      <c r="G35" s="21"/>
      <c r="H35" s="21"/>
      <c r="I35" s="21"/>
      <c r="J35" s="22"/>
      <c r="K35" s="23"/>
      <c r="L35" s="24"/>
      <c r="M35" s="24"/>
      <c r="N35" s="23"/>
    </row>
    <row r="36" spans="1:27" ht="18">
      <c r="A36" s="146" t="s">
        <v>27</v>
      </c>
      <c r="B36" s="123"/>
      <c r="C36" s="123"/>
      <c r="D36" s="123"/>
      <c r="E36" s="263"/>
      <c r="F36" s="357" t="s">
        <v>28</v>
      </c>
      <c r="G36" s="358"/>
      <c r="H36" s="358"/>
      <c r="I36" s="358"/>
      <c r="J36" s="359"/>
      <c r="K36" s="355" t="s">
        <v>29</v>
      </c>
      <c r="L36" s="355"/>
      <c r="M36" s="355"/>
      <c r="N36" s="356"/>
      <c r="W36" s="4" t="s">
        <v>30</v>
      </c>
    </row>
    <row r="37" spans="1:27" ht="18">
      <c r="A37" s="123"/>
      <c r="B37" s="228"/>
      <c r="C37" s="228"/>
      <c r="D37" s="228"/>
      <c r="E37" s="264"/>
      <c r="F37" s="266">
        <v>1</v>
      </c>
      <c r="G37" s="264">
        <v>2</v>
      </c>
      <c r="H37" s="264">
        <v>3</v>
      </c>
      <c r="I37" s="264">
        <v>4</v>
      </c>
      <c r="J37" s="267">
        <v>5</v>
      </c>
      <c r="K37" s="347" t="s">
        <v>31</v>
      </c>
      <c r="L37" s="347"/>
      <c r="M37" s="347"/>
      <c r="N37" s="348"/>
      <c r="W37" s="4" t="s">
        <v>32</v>
      </c>
      <c r="X37" s="4" t="s">
        <v>33</v>
      </c>
      <c r="Y37" s="4" t="s">
        <v>34</v>
      </c>
      <c r="Z37" s="4" t="s">
        <v>35</v>
      </c>
      <c r="AA37" s="4" t="s">
        <v>36</v>
      </c>
    </row>
    <row r="38" spans="1:27" ht="18">
      <c r="A38" s="370" t="s">
        <v>37</v>
      </c>
      <c r="B38" s="370"/>
      <c r="C38" s="370"/>
      <c r="D38" s="117"/>
      <c r="E38" s="17"/>
      <c r="F38" s="304">
        <f t="shared" ref="F38:J39" si="9">W38*12</f>
        <v>0</v>
      </c>
      <c r="G38" s="305">
        <f t="shared" si="9"/>
        <v>0</v>
      </c>
      <c r="H38" s="305">
        <f t="shared" si="9"/>
        <v>0</v>
      </c>
      <c r="I38" s="342" t="e">
        <f t="shared" si="9"/>
        <v>#REF!</v>
      </c>
      <c r="J38" s="343" t="e">
        <f>AA38*12</f>
        <v>#REF!</v>
      </c>
      <c r="K38" s="293">
        <v>0</v>
      </c>
      <c r="L38" s="118">
        <f>K38*$F$4</f>
        <v>0</v>
      </c>
      <c r="M38" s="118">
        <f>L38*$F$4</f>
        <v>0</v>
      </c>
      <c r="N38" s="249">
        <f t="shared" ref="N38:N49" si="10">SUM(K38:M38)</f>
        <v>0</v>
      </c>
      <c r="W38" s="227">
        <f t="shared" ref="W38:W49" si="11">K38/$K$7</f>
        <v>0</v>
      </c>
      <c r="X38" s="227">
        <f t="shared" ref="X38:X49" si="12">L38/$L$7</f>
        <v>0</v>
      </c>
      <c r="Y38" s="227">
        <f t="shared" ref="Y38:Y49" si="13">M38/$M$7</f>
        <v>0</v>
      </c>
      <c r="Z38" s="227" t="e">
        <f>#REF!/#REF!</f>
        <v>#REF!</v>
      </c>
      <c r="AA38" s="227" t="e">
        <f>#REF!/#REF!</f>
        <v>#REF!</v>
      </c>
    </row>
    <row r="39" spans="1:27" ht="18">
      <c r="A39" s="364" t="s">
        <v>37</v>
      </c>
      <c r="B39" s="364"/>
      <c r="C39" s="364"/>
      <c r="D39" s="11"/>
      <c r="E39" s="17"/>
      <c r="F39" s="304">
        <f t="shared" si="9"/>
        <v>0</v>
      </c>
      <c r="G39" s="305">
        <f t="shared" si="9"/>
        <v>0</v>
      </c>
      <c r="H39" s="305">
        <f t="shared" si="9"/>
        <v>0</v>
      </c>
      <c r="I39" s="342" t="e">
        <f t="shared" si="9"/>
        <v>#REF!</v>
      </c>
      <c r="J39" s="343" t="e">
        <f t="shared" si="9"/>
        <v>#REF!</v>
      </c>
      <c r="K39" s="294">
        <v>0</v>
      </c>
      <c r="L39" s="18">
        <f t="shared" ref="L39:M39" si="14">K39*$F$4</f>
        <v>0</v>
      </c>
      <c r="M39" s="28">
        <f t="shared" si="14"/>
        <v>0</v>
      </c>
      <c r="N39" s="24">
        <f t="shared" si="10"/>
        <v>0</v>
      </c>
      <c r="W39" s="227">
        <f t="shared" si="11"/>
        <v>0</v>
      </c>
      <c r="X39" s="227">
        <f t="shared" si="12"/>
        <v>0</v>
      </c>
      <c r="Y39" s="227">
        <f t="shared" si="13"/>
        <v>0</v>
      </c>
      <c r="Z39" s="227" t="e">
        <f>#REF!/#REF!</f>
        <v>#REF!</v>
      </c>
      <c r="AA39" s="227" t="e">
        <f>#REF!/#REF!</f>
        <v>#REF!</v>
      </c>
    </row>
    <row r="40" spans="1:27" ht="18">
      <c r="A40" s="364" t="s">
        <v>37</v>
      </c>
      <c r="B40" s="364"/>
      <c r="C40" s="364"/>
      <c r="D40" s="11"/>
      <c r="E40" s="17"/>
      <c r="F40" s="304">
        <f>W40*12</f>
        <v>0</v>
      </c>
      <c r="G40" s="305">
        <f t="shared" ref="G40:G49" si="15">X40*12</f>
        <v>0</v>
      </c>
      <c r="H40" s="305">
        <f t="shared" ref="H40:H49" si="16">Y40*12</f>
        <v>0</v>
      </c>
      <c r="I40" s="342" t="e">
        <f>Z40*12</f>
        <v>#REF!</v>
      </c>
      <c r="J40" s="343" t="e">
        <f t="shared" ref="J40:J49" si="17">AA40*12</f>
        <v>#REF!</v>
      </c>
      <c r="K40" s="294">
        <v>0</v>
      </c>
      <c r="L40" s="18">
        <f t="shared" ref="L40:M40" si="18">K40*$F$4</f>
        <v>0</v>
      </c>
      <c r="M40" s="28">
        <f t="shared" si="18"/>
        <v>0</v>
      </c>
      <c r="N40" s="24">
        <f t="shared" si="10"/>
        <v>0</v>
      </c>
      <c r="W40" s="227">
        <f t="shared" si="11"/>
        <v>0</v>
      </c>
      <c r="X40" s="227">
        <f t="shared" si="12"/>
        <v>0</v>
      </c>
      <c r="Y40" s="227">
        <f t="shared" si="13"/>
        <v>0</v>
      </c>
      <c r="Z40" s="227" t="e">
        <f>#REF!/#REF!</f>
        <v>#REF!</v>
      </c>
      <c r="AA40" s="227" t="e">
        <f>#REF!/#REF!</f>
        <v>#REF!</v>
      </c>
    </row>
    <row r="41" spans="1:27" ht="18">
      <c r="A41" s="364" t="s">
        <v>37</v>
      </c>
      <c r="B41" s="364"/>
      <c r="C41" s="364"/>
      <c r="D41" s="11"/>
      <c r="E41" s="17"/>
      <c r="F41" s="304">
        <f t="shared" ref="F41:F49" si="19">W41*12</f>
        <v>0</v>
      </c>
      <c r="G41" s="305">
        <f>X41*12</f>
        <v>0</v>
      </c>
      <c r="H41" s="305">
        <f>Y41*12</f>
        <v>0</v>
      </c>
      <c r="I41" s="342" t="e">
        <f t="shared" ref="I41:I49" si="20">Z41*12</f>
        <v>#REF!</v>
      </c>
      <c r="J41" s="343" t="e">
        <f t="shared" si="17"/>
        <v>#REF!</v>
      </c>
      <c r="K41" s="294">
        <v>0</v>
      </c>
      <c r="L41" s="18">
        <f t="shared" ref="L41:M41" si="21">K41*$F$4</f>
        <v>0</v>
      </c>
      <c r="M41" s="28">
        <f t="shared" si="21"/>
        <v>0</v>
      </c>
      <c r="N41" s="24">
        <f t="shared" si="10"/>
        <v>0</v>
      </c>
      <c r="W41" s="227">
        <f t="shared" si="11"/>
        <v>0</v>
      </c>
      <c r="X41" s="227">
        <f t="shared" si="12"/>
        <v>0</v>
      </c>
      <c r="Y41" s="227">
        <f t="shared" si="13"/>
        <v>0</v>
      </c>
      <c r="Z41" s="227" t="e">
        <f>#REF!/#REF!</f>
        <v>#REF!</v>
      </c>
      <c r="AA41" s="227" t="e">
        <f>#REF!/#REF!</f>
        <v>#REF!</v>
      </c>
    </row>
    <row r="42" spans="1:27" ht="18" hidden="1">
      <c r="A42" s="364" t="s">
        <v>37</v>
      </c>
      <c r="B42" s="364"/>
      <c r="C42" s="364"/>
      <c r="D42" s="11"/>
      <c r="E42" s="17"/>
      <c r="F42" s="304">
        <f>W42*12</f>
        <v>0</v>
      </c>
      <c r="G42" s="305">
        <f t="shared" si="15"/>
        <v>0</v>
      </c>
      <c r="H42" s="305">
        <f t="shared" si="16"/>
        <v>0</v>
      </c>
      <c r="I42" s="305" t="e">
        <f>Z42*12</f>
        <v>#REF!</v>
      </c>
      <c r="J42" s="306" t="e">
        <f t="shared" si="17"/>
        <v>#REF!</v>
      </c>
      <c r="K42" s="294">
        <v>0</v>
      </c>
      <c r="L42" s="18">
        <f t="shared" ref="L42:M42" si="22">K42*$F$4</f>
        <v>0</v>
      </c>
      <c r="M42" s="28">
        <f t="shared" si="22"/>
        <v>0</v>
      </c>
      <c r="N42" s="24">
        <f t="shared" si="10"/>
        <v>0</v>
      </c>
      <c r="W42" s="227">
        <f t="shared" si="11"/>
        <v>0</v>
      </c>
      <c r="X42" s="227">
        <f t="shared" si="12"/>
        <v>0</v>
      </c>
      <c r="Y42" s="227">
        <f t="shared" si="13"/>
        <v>0</v>
      </c>
      <c r="Z42" s="227" t="e">
        <f>#REF!/#REF!</f>
        <v>#REF!</v>
      </c>
      <c r="AA42" s="227" t="e">
        <f>#REF!/#REF!</f>
        <v>#REF!</v>
      </c>
    </row>
    <row r="43" spans="1:27" ht="18" hidden="1">
      <c r="A43" s="364" t="s">
        <v>37</v>
      </c>
      <c r="B43" s="364"/>
      <c r="C43" s="364"/>
      <c r="D43" s="11"/>
      <c r="E43" s="17"/>
      <c r="F43" s="304">
        <f t="shared" si="19"/>
        <v>0</v>
      </c>
      <c r="G43" s="305">
        <f t="shared" si="15"/>
        <v>0</v>
      </c>
      <c r="H43" s="305">
        <f t="shared" si="16"/>
        <v>0</v>
      </c>
      <c r="I43" s="305" t="e">
        <f>Z43*12</f>
        <v>#REF!</v>
      </c>
      <c r="J43" s="306" t="e">
        <f t="shared" si="17"/>
        <v>#REF!</v>
      </c>
      <c r="K43" s="294">
        <v>0</v>
      </c>
      <c r="L43" s="18">
        <f t="shared" ref="L43:M43" si="23">K43*$F$4</f>
        <v>0</v>
      </c>
      <c r="M43" s="28">
        <f t="shared" si="23"/>
        <v>0</v>
      </c>
      <c r="N43" s="24">
        <f t="shared" si="10"/>
        <v>0</v>
      </c>
      <c r="W43" s="227">
        <f t="shared" si="11"/>
        <v>0</v>
      </c>
      <c r="X43" s="227">
        <f t="shared" si="12"/>
        <v>0</v>
      </c>
      <c r="Y43" s="227">
        <f t="shared" si="13"/>
        <v>0</v>
      </c>
      <c r="Z43" s="227" t="e">
        <f>#REF!/#REF!</f>
        <v>#REF!</v>
      </c>
      <c r="AA43" s="227" t="e">
        <f>#REF!/#REF!</f>
        <v>#REF!</v>
      </c>
    </row>
    <row r="44" spans="1:27" ht="18" hidden="1">
      <c r="A44" s="364" t="s">
        <v>37</v>
      </c>
      <c r="B44" s="364"/>
      <c r="C44" s="364"/>
      <c r="D44" s="11"/>
      <c r="E44" s="17"/>
      <c r="F44" s="304">
        <f t="shared" si="19"/>
        <v>0</v>
      </c>
      <c r="G44" s="305">
        <f t="shared" si="15"/>
        <v>0</v>
      </c>
      <c r="H44" s="305">
        <f t="shared" si="16"/>
        <v>0</v>
      </c>
      <c r="I44" s="305" t="e">
        <f t="shared" si="20"/>
        <v>#REF!</v>
      </c>
      <c r="J44" s="306" t="e">
        <f>AA44*12</f>
        <v>#REF!</v>
      </c>
      <c r="K44" s="294">
        <v>0</v>
      </c>
      <c r="L44" s="18">
        <f t="shared" ref="L44:M44" si="24">K44*$F$4</f>
        <v>0</v>
      </c>
      <c r="M44" s="28">
        <f t="shared" si="24"/>
        <v>0</v>
      </c>
      <c r="N44" s="24">
        <f t="shared" si="10"/>
        <v>0</v>
      </c>
      <c r="W44" s="227">
        <f t="shared" si="11"/>
        <v>0</v>
      </c>
      <c r="X44" s="227">
        <f t="shared" si="12"/>
        <v>0</v>
      </c>
      <c r="Y44" s="227">
        <f t="shared" si="13"/>
        <v>0</v>
      </c>
      <c r="Z44" s="227" t="e">
        <f>#REF!/#REF!</f>
        <v>#REF!</v>
      </c>
      <c r="AA44" s="227" t="e">
        <f>#REF!/#REF!</f>
        <v>#REF!</v>
      </c>
    </row>
    <row r="45" spans="1:27" ht="18" hidden="1">
      <c r="A45" s="364" t="s">
        <v>37</v>
      </c>
      <c r="B45" s="364"/>
      <c r="C45" s="364"/>
      <c r="D45" s="11"/>
      <c r="E45" s="17"/>
      <c r="F45" s="304">
        <f t="shared" si="19"/>
        <v>0</v>
      </c>
      <c r="G45" s="305">
        <f>X45*12</f>
        <v>0</v>
      </c>
      <c r="H45" s="305">
        <f t="shared" si="16"/>
        <v>0</v>
      </c>
      <c r="I45" s="305" t="e">
        <f t="shared" si="20"/>
        <v>#REF!</v>
      </c>
      <c r="J45" s="306" t="e">
        <f t="shared" si="17"/>
        <v>#REF!</v>
      </c>
      <c r="K45" s="294">
        <v>0</v>
      </c>
      <c r="L45" s="18">
        <f t="shared" ref="L45:M45" si="25">K45*$F$4</f>
        <v>0</v>
      </c>
      <c r="M45" s="28">
        <f t="shared" si="25"/>
        <v>0</v>
      </c>
      <c r="N45" s="24">
        <f t="shared" si="10"/>
        <v>0</v>
      </c>
      <c r="W45" s="227">
        <f t="shared" si="11"/>
        <v>0</v>
      </c>
      <c r="X45" s="227">
        <f t="shared" si="12"/>
        <v>0</v>
      </c>
      <c r="Y45" s="227">
        <f t="shared" si="13"/>
        <v>0</v>
      </c>
      <c r="Z45" s="227" t="e">
        <f>#REF!/#REF!</f>
        <v>#REF!</v>
      </c>
      <c r="AA45" s="227" t="e">
        <f>#REF!/#REF!</f>
        <v>#REF!</v>
      </c>
    </row>
    <row r="46" spans="1:27" ht="18" hidden="1">
      <c r="A46" s="364" t="s">
        <v>37</v>
      </c>
      <c r="B46" s="364"/>
      <c r="C46" s="364"/>
      <c r="D46" s="11"/>
      <c r="E46" s="17"/>
      <c r="F46" s="304">
        <f t="shared" si="19"/>
        <v>0</v>
      </c>
      <c r="G46" s="305">
        <f t="shared" si="15"/>
        <v>0</v>
      </c>
      <c r="H46" s="305">
        <f t="shared" si="16"/>
        <v>0</v>
      </c>
      <c r="I46" s="305" t="e">
        <f t="shared" si="20"/>
        <v>#REF!</v>
      </c>
      <c r="J46" s="306" t="e">
        <f t="shared" si="17"/>
        <v>#REF!</v>
      </c>
      <c r="K46" s="294">
        <v>0</v>
      </c>
      <c r="L46" s="18">
        <f t="shared" ref="L46:M46" si="26">K46*$F$4</f>
        <v>0</v>
      </c>
      <c r="M46" s="28">
        <f t="shared" si="26"/>
        <v>0</v>
      </c>
      <c r="N46" s="24">
        <f t="shared" si="10"/>
        <v>0</v>
      </c>
      <c r="W46" s="227">
        <f t="shared" si="11"/>
        <v>0</v>
      </c>
      <c r="X46" s="227">
        <f t="shared" si="12"/>
        <v>0</v>
      </c>
      <c r="Y46" s="227">
        <f t="shared" si="13"/>
        <v>0</v>
      </c>
      <c r="Z46" s="227" t="e">
        <f>#REF!/#REF!</f>
        <v>#REF!</v>
      </c>
      <c r="AA46" s="227" t="e">
        <f>#REF!/#REF!</f>
        <v>#REF!</v>
      </c>
    </row>
    <row r="47" spans="1:27" ht="18" hidden="1">
      <c r="A47" s="364" t="s">
        <v>37</v>
      </c>
      <c r="B47" s="364"/>
      <c r="C47" s="364"/>
      <c r="D47" s="11"/>
      <c r="E47" s="17"/>
      <c r="F47" s="304">
        <f t="shared" si="19"/>
        <v>0</v>
      </c>
      <c r="G47" s="305">
        <f t="shared" si="15"/>
        <v>0</v>
      </c>
      <c r="H47" s="305">
        <f t="shared" si="16"/>
        <v>0</v>
      </c>
      <c r="I47" s="305" t="e">
        <f t="shared" si="20"/>
        <v>#REF!</v>
      </c>
      <c r="J47" s="306" t="e">
        <f t="shared" si="17"/>
        <v>#REF!</v>
      </c>
      <c r="K47" s="294">
        <v>0</v>
      </c>
      <c r="L47" s="18">
        <f t="shared" ref="L47:M47" si="27">K47*$F$4</f>
        <v>0</v>
      </c>
      <c r="M47" s="28">
        <f t="shared" si="27"/>
        <v>0</v>
      </c>
      <c r="N47" s="24">
        <f t="shared" si="10"/>
        <v>0</v>
      </c>
      <c r="W47" s="227">
        <f t="shared" si="11"/>
        <v>0</v>
      </c>
      <c r="X47" s="227">
        <f t="shared" si="12"/>
        <v>0</v>
      </c>
      <c r="Y47" s="227">
        <f t="shared" si="13"/>
        <v>0</v>
      </c>
      <c r="Z47" s="227" t="e">
        <f>#REF!/#REF!</f>
        <v>#REF!</v>
      </c>
      <c r="AA47" s="227" t="e">
        <f>#REF!/#REF!</f>
        <v>#REF!</v>
      </c>
    </row>
    <row r="48" spans="1:27" ht="18" hidden="1">
      <c r="A48" s="364" t="s">
        <v>37</v>
      </c>
      <c r="B48" s="364"/>
      <c r="C48" s="364"/>
      <c r="D48" s="11"/>
      <c r="E48" s="17"/>
      <c r="F48" s="304">
        <f t="shared" si="19"/>
        <v>0</v>
      </c>
      <c r="G48" s="305">
        <f t="shared" si="15"/>
        <v>0</v>
      </c>
      <c r="H48" s="305">
        <f t="shared" si="16"/>
        <v>0</v>
      </c>
      <c r="I48" s="305" t="e">
        <f t="shared" si="20"/>
        <v>#REF!</v>
      </c>
      <c r="J48" s="306" t="e">
        <f t="shared" si="17"/>
        <v>#REF!</v>
      </c>
      <c r="K48" s="294">
        <v>0</v>
      </c>
      <c r="L48" s="18">
        <f t="shared" ref="L48:M48" si="28">K48*$F$4</f>
        <v>0</v>
      </c>
      <c r="M48" s="28">
        <f t="shared" si="28"/>
        <v>0</v>
      </c>
      <c r="N48" s="24">
        <f t="shared" si="10"/>
        <v>0</v>
      </c>
      <c r="W48" s="227">
        <f t="shared" si="11"/>
        <v>0</v>
      </c>
      <c r="X48" s="227">
        <f t="shared" si="12"/>
        <v>0</v>
      </c>
      <c r="Y48" s="227">
        <f t="shared" si="13"/>
        <v>0</v>
      </c>
      <c r="Z48" s="227" t="e">
        <f>#REF!/#REF!</f>
        <v>#REF!</v>
      </c>
      <c r="AA48" s="227" t="e">
        <f>#REF!/#REF!</f>
        <v>#REF!</v>
      </c>
    </row>
    <row r="49" spans="1:27" ht="18" hidden="1">
      <c r="A49" s="364" t="s">
        <v>37</v>
      </c>
      <c r="B49" s="364"/>
      <c r="C49" s="364"/>
      <c r="D49" s="11"/>
      <c r="E49" s="17"/>
      <c r="F49" s="304">
        <f t="shared" si="19"/>
        <v>0</v>
      </c>
      <c r="G49" s="305">
        <f t="shared" si="15"/>
        <v>0</v>
      </c>
      <c r="H49" s="305">
        <f t="shared" si="16"/>
        <v>0</v>
      </c>
      <c r="I49" s="305" t="e">
        <f t="shared" si="20"/>
        <v>#REF!</v>
      </c>
      <c r="J49" s="306" t="e">
        <f t="shared" si="17"/>
        <v>#REF!</v>
      </c>
      <c r="K49" s="294">
        <v>0</v>
      </c>
      <c r="L49" s="28">
        <f t="shared" ref="L49:M49" si="29">K49*$F$4</f>
        <v>0</v>
      </c>
      <c r="M49" s="28">
        <f t="shared" si="29"/>
        <v>0</v>
      </c>
      <c r="N49" s="24">
        <f t="shared" si="10"/>
        <v>0</v>
      </c>
      <c r="W49" s="227">
        <f t="shared" si="11"/>
        <v>0</v>
      </c>
      <c r="X49" s="227">
        <f t="shared" si="12"/>
        <v>0</v>
      </c>
      <c r="Y49" s="227">
        <f t="shared" si="13"/>
        <v>0</v>
      </c>
      <c r="Z49" s="227" t="e">
        <f>#REF!/#REF!</f>
        <v>#REF!</v>
      </c>
      <c r="AA49" s="227" t="e">
        <f>#REF!/#REF!</f>
        <v>#REF!</v>
      </c>
    </row>
    <row r="50" spans="1:27" ht="18.600000000000001" thickBot="1">
      <c r="A50" s="11"/>
      <c r="B50" s="11"/>
      <c r="C50" s="11"/>
      <c r="D50" s="11"/>
      <c r="E50" s="11"/>
      <c r="F50" s="261"/>
      <c r="G50" s="11"/>
      <c r="H50" s="11"/>
      <c r="I50" s="11"/>
      <c r="J50" s="262"/>
      <c r="K50" s="38"/>
      <c r="L50" s="231"/>
      <c r="M50" s="250"/>
      <c r="N50" s="251"/>
    </row>
    <row r="51" spans="1:27" ht="18">
      <c r="A51" s="369" t="s">
        <v>38</v>
      </c>
      <c r="B51" s="369"/>
      <c r="C51" s="369"/>
      <c r="D51" s="128"/>
      <c r="E51" s="263"/>
      <c r="F51" s="360" t="s">
        <v>28</v>
      </c>
      <c r="G51" s="361"/>
      <c r="H51" s="361"/>
      <c r="I51" s="361"/>
      <c r="J51" s="362"/>
      <c r="K51" s="355" t="s">
        <v>29</v>
      </c>
      <c r="L51" s="355"/>
      <c r="M51" s="355"/>
      <c r="N51" s="356"/>
      <c r="W51" s="4" t="s">
        <v>30</v>
      </c>
    </row>
    <row r="52" spans="1:27" ht="18">
      <c r="A52" s="225"/>
      <c r="B52" s="225"/>
      <c r="C52" s="225"/>
      <c r="D52" s="226"/>
      <c r="E52" s="265"/>
      <c r="F52" s="269">
        <v>1</v>
      </c>
      <c r="G52" s="229">
        <v>2</v>
      </c>
      <c r="H52" s="229">
        <v>3</v>
      </c>
      <c r="I52" s="229">
        <v>4</v>
      </c>
      <c r="J52" s="230">
        <v>5</v>
      </c>
      <c r="K52" s="347" t="s">
        <v>39</v>
      </c>
      <c r="L52" s="347"/>
      <c r="M52" s="347"/>
      <c r="N52" s="348"/>
      <c r="W52" s="4" t="s">
        <v>32</v>
      </c>
      <c r="X52" s="4" t="s">
        <v>33</v>
      </c>
      <c r="Y52" s="4" t="s">
        <v>34</v>
      </c>
      <c r="Z52" s="4" t="s">
        <v>35</v>
      </c>
      <c r="AA52" s="4" t="s">
        <v>36</v>
      </c>
    </row>
    <row r="53" spans="1:27" ht="18">
      <c r="A53" s="370" t="s">
        <v>40</v>
      </c>
      <c r="B53" s="370"/>
      <c r="C53" s="370"/>
      <c r="D53" s="117"/>
      <c r="E53" s="17"/>
      <c r="F53" s="304">
        <f>W53*12</f>
        <v>0</v>
      </c>
      <c r="G53" s="305">
        <f>X53*12</f>
        <v>0</v>
      </c>
      <c r="H53" s="305">
        <f>Y53*12</f>
        <v>0</v>
      </c>
      <c r="I53" s="342" t="e">
        <f>Z53*12</f>
        <v>#REF!</v>
      </c>
      <c r="J53" s="343" t="e">
        <f>AA53*12</f>
        <v>#REF!</v>
      </c>
      <c r="K53" s="295">
        <v>0</v>
      </c>
      <c r="L53" s="119">
        <f>K53*$F$4</f>
        <v>0</v>
      </c>
      <c r="M53" s="28">
        <f>L53*$F$4</f>
        <v>0</v>
      </c>
      <c r="N53" s="24">
        <f t="shared" ref="N53:N62" si="30">SUM(K53:M53)</f>
        <v>0</v>
      </c>
      <c r="W53" s="227">
        <f t="shared" ref="W53:W62" si="31">K53/$K$7</f>
        <v>0</v>
      </c>
      <c r="X53" s="227">
        <f t="shared" ref="X53:X62" si="32">L53/$L$7</f>
        <v>0</v>
      </c>
      <c r="Y53" s="227">
        <f t="shared" ref="Y53:Y62" si="33">M53/$M$7</f>
        <v>0</v>
      </c>
      <c r="Z53" s="227" t="e">
        <f>#REF!/#REF!</f>
        <v>#REF!</v>
      </c>
      <c r="AA53" s="227" t="e">
        <f>#REF!/#REF!</f>
        <v>#REF!</v>
      </c>
    </row>
    <row r="54" spans="1:27" ht="18">
      <c r="A54" s="364" t="s">
        <v>40</v>
      </c>
      <c r="B54" s="364"/>
      <c r="C54" s="364"/>
      <c r="D54" s="11"/>
      <c r="E54" s="17"/>
      <c r="F54" s="304">
        <f>W54*12</f>
        <v>0</v>
      </c>
      <c r="G54" s="305">
        <f t="shared" ref="G54:G61" si="34">X54*12</f>
        <v>0</v>
      </c>
      <c r="H54" s="305">
        <f>Y54*12</f>
        <v>0</v>
      </c>
      <c r="I54" s="342" t="e">
        <f>Z54*12</f>
        <v>#REF!</v>
      </c>
      <c r="J54" s="343" t="e">
        <f>AA54*12</f>
        <v>#REF!</v>
      </c>
      <c r="K54" s="295">
        <v>0</v>
      </c>
      <c r="L54" s="18">
        <f>K54*$F$4</f>
        <v>0</v>
      </c>
      <c r="M54" s="18">
        <f t="shared" ref="M54" si="35">L54*$F$4</f>
        <v>0</v>
      </c>
      <c r="N54" s="24">
        <f t="shared" si="30"/>
        <v>0</v>
      </c>
      <c r="W54" s="227">
        <f t="shared" si="31"/>
        <v>0</v>
      </c>
      <c r="X54" s="227">
        <f t="shared" si="32"/>
        <v>0</v>
      </c>
      <c r="Y54" s="227">
        <f t="shared" si="33"/>
        <v>0</v>
      </c>
      <c r="Z54" s="227" t="e">
        <f>#REF!/#REF!</f>
        <v>#REF!</v>
      </c>
      <c r="AA54" s="227" t="e">
        <f>#REF!/#REF!</f>
        <v>#REF!</v>
      </c>
    </row>
    <row r="55" spans="1:27" ht="18">
      <c r="A55" s="364" t="s">
        <v>40</v>
      </c>
      <c r="B55" s="364"/>
      <c r="C55" s="364"/>
      <c r="D55" s="11"/>
      <c r="E55" s="17"/>
      <c r="F55" s="304">
        <f>W55*12</f>
        <v>0</v>
      </c>
      <c r="G55" s="305">
        <f t="shared" si="34"/>
        <v>0</v>
      </c>
      <c r="H55" s="305">
        <f t="shared" ref="H55:H61" si="36">Y55*12</f>
        <v>0</v>
      </c>
      <c r="I55" s="342" t="e">
        <f t="shared" ref="I55:I60" si="37">Z55*12</f>
        <v>#REF!</v>
      </c>
      <c r="J55" s="343" t="e">
        <f t="shared" ref="J55:J62" si="38">AA55*12</f>
        <v>#REF!</v>
      </c>
      <c r="K55" s="295">
        <v>0</v>
      </c>
      <c r="L55" s="18">
        <f t="shared" ref="L55:M62" si="39">K55*$F$4</f>
        <v>0</v>
      </c>
      <c r="M55" s="18">
        <f>L55*$F$4</f>
        <v>0</v>
      </c>
      <c r="N55" s="24">
        <f t="shared" si="30"/>
        <v>0</v>
      </c>
      <c r="W55" s="227">
        <f t="shared" si="31"/>
        <v>0</v>
      </c>
      <c r="X55" s="227">
        <f t="shared" si="32"/>
        <v>0</v>
      </c>
      <c r="Y55" s="227">
        <f t="shared" si="33"/>
        <v>0</v>
      </c>
      <c r="Z55" s="227" t="e">
        <f>#REF!/#REF!</f>
        <v>#REF!</v>
      </c>
      <c r="AA55" s="227" t="e">
        <f>#REF!/#REF!</f>
        <v>#REF!</v>
      </c>
    </row>
    <row r="56" spans="1:27" ht="18">
      <c r="A56" s="364" t="s">
        <v>40</v>
      </c>
      <c r="B56" s="364"/>
      <c r="C56" s="364"/>
      <c r="D56" s="11"/>
      <c r="E56" s="17"/>
      <c r="F56" s="304">
        <f t="shared" ref="F56:F60" si="40">W56*12</f>
        <v>0</v>
      </c>
      <c r="G56" s="305">
        <f t="shared" si="34"/>
        <v>0</v>
      </c>
      <c r="H56" s="305">
        <f t="shared" si="36"/>
        <v>0</v>
      </c>
      <c r="I56" s="342" t="e">
        <f t="shared" si="37"/>
        <v>#REF!</v>
      </c>
      <c r="J56" s="343" t="e">
        <f t="shared" si="38"/>
        <v>#REF!</v>
      </c>
      <c r="K56" s="295">
        <v>0</v>
      </c>
      <c r="L56" s="18">
        <f t="shared" si="39"/>
        <v>0</v>
      </c>
      <c r="M56" s="18">
        <f t="shared" si="39"/>
        <v>0</v>
      </c>
      <c r="N56" s="24">
        <f t="shared" si="30"/>
        <v>0</v>
      </c>
      <c r="W56" s="227">
        <f t="shared" si="31"/>
        <v>0</v>
      </c>
      <c r="X56" s="227">
        <f t="shared" si="32"/>
        <v>0</v>
      </c>
      <c r="Y56" s="227">
        <f t="shared" si="33"/>
        <v>0</v>
      </c>
      <c r="Z56" s="227" t="e">
        <f>#REF!/#REF!</f>
        <v>#REF!</v>
      </c>
      <c r="AA56" s="227" t="e">
        <f>#REF!/#REF!</f>
        <v>#REF!</v>
      </c>
    </row>
    <row r="57" spans="1:27" ht="18" hidden="1">
      <c r="A57" s="364" t="s">
        <v>40</v>
      </c>
      <c r="B57" s="364"/>
      <c r="C57" s="364"/>
      <c r="D57" s="11"/>
      <c r="E57" s="17"/>
      <c r="F57" s="304">
        <f t="shared" si="40"/>
        <v>0</v>
      </c>
      <c r="G57" s="305">
        <f t="shared" si="34"/>
        <v>0</v>
      </c>
      <c r="H57" s="305">
        <f t="shared" si="36"/>
        <v>0</v>
      </c>
      <c r="I57" s="305" t="e">
        <f t="shared" si="37"/>
        <v>#REF!</v>
      </c>
      <c r="J57" s="306" t="e">
        <f t="shared" si="38"/>
        <v>#REF!</v>
      </c>
      <c r="K57" s="295">
        <v>0</v>
      </c>
      <c r="L57" s="18">
        <f t="shared" si="39"/>
        <v>0</v>
      </c>
      <c r="M57" s="18">
        <f t="shared" si="39"/>
        <v>0</v>
      </c>
      <c r="N57" s="24">
        <f t="shared" si="30"/>
        <v>0</v>
      </c>
      <c r="W57" s="227">
        <f t="shared" si="31"/>
        <v>0</v>
      </c>
      <c r="X57" s="227">
        <f t="shared" si="32"/>
        <v>0</v>
      </c>
      <c r="Y57" s="227">
        <f t="shared" si="33"/>
        <v>0</v>
      </c>
      <c r="Z57" s="227" t="e">
        <f>#REF!/#REF!</f>
        <v>#REF!</v>
      </c>
      <c r="AA57" s="227" t="e">
        <f>#REF!/#REF!</f>
        <v>#REF!</v>
      </c>
    </row>
    <row r="58" spans="1:27" ht="18" hidden="1">
      <c r="A58" s="364" t="s">
        <v>40</v>
      </c>
      <c r="B58" s="364"/>
      <c r="C58" s="364"/>
      <c r="D58" s="11"/>
      <c r="E58" s="17"/>
      <c r="F58" s="304">
        <f t="shared" si="40"/>
        <v>0</v>
      </c>
      <c r="G58" s="305">
        <f t="shared" si="34"/>
        <v>0</v>
      </c>
      <c r="H58" s="305">
        <f t="shared" si="36"/>
        <v>0</v>
      </c>
      <c r="I58" s="305" t="e">
        <f t="shared" si="37"/>
        <v>#REF!</v>
      </c>
      <c r="J58" s="306" t="e">
        <f t="shared" si="38"/>
        <v>#REF!</v>
      </c>
      <c r="K58" s="295">
        <v>0</v>
      </c>
      <c r="L58" s="18">
        <f t="shared" si="39"/>
        <v>0</v>
      </c>
      <c r="M58" s="18">
        <f t="shared" si="39"/>
        <v>0</v>
      </c>
      <c r="N58" s="24">
        <f t="shared" si="30"/>
        <v>0</v>
      </c>
      <c r="W58" s="227">
        <f t="shared" si="31"/>
        <v>0</v>
      </c>
      <c r="X58" s="227">
        <f t="shared" si="32"/>
        <v>0</v>
      </c>
      <c r="Y58" s="227">
        <f t="shared" si="33"/>
        <v>0</v>
      </c>
      <c r="Z58" s="227" t="e">
        <f>#REF!/#REF!</f>
        <v>#REF!</v>
      </c>
      <c r="AA58" s="227" t="e">
        <f>#REF!/#REF!</f>
        <v>#REF!</v>
      </c>
    </row>
    <row r="59" spans="1:27" ht="18" hidden="1">
      <c r="A59" s="364" t="s">
        <v>40</v>
      </c>
      <c r="B59" s="364"/>
      <c r="C59" s="364"/>
      <c r="D59" s="11"/>
      <c r="E59" s="17"/>
      <c r="F59" s="304">
        <f t="shared" si="40"/>
        <v>0</v>
      </c>
      <c r="G59" s="305">
        <f t="shared" si="34"/>
        <v>0</v>
      </c>
      <c r="H59" s="305">
        <f t="shared" si="36"/>
        <v>0</v>
      </c>
      <c r="I59" s="305" t="e">
        <f t="shared" si="37"/>
        <v>#REF!</v>
      </c>
      <c r="J59" s="306" t="e">
        <f t="shared" si="38"/>
        <v>#REF!</v>
      </c>
      <c r="K59" s="295">
        <v>0</v>
      </c>
      <c r="L59" s="18">
        <f t="shared" si="39"/>
        <v>0</v>
      </c>
      <c r="M59" s="18">
        <f t="shared" si="39"/>
        <v>0</v>
      </c>
      <c r="N59" s="24">
        <f t="shared" si="30"/>
        <v>0</v>
      </c>
      <c r="W59" s="227">
        <f t="shared" si="31"/>
        <v>0</v>
      </c>
      <c r="X59" s="227">
        <f t="shared" si="32"/>
        <v>0</v>
      </c>
      <c r="Y59" s="227">
        <f t="shared" si="33"/>
        <v>0</v>
      </c>
      <c r="Z59" s="227" t="e">
        <f>#REF!/#REF!</f>
        <v>#REF!</v>
      </c>
      <c r="AA59" s="227" t="e">
        <f>#REF!/#REF!</f>
        <v>#REF!</v>
      </c>
    </row>
    <row r="60" spans="1:27" ht="18" hidden="1">
      <c r="A60" s="364" t="s">
        <v>40</v>
      </c>
      <c r="B60" s="364"/>
      <c r="C60" s="364"/>
      <c r="D60" s="11"/>
      <c r="E60" s="17"/>
      <c r="F60" s="304">
        <f t="shared" si="40"/>
        <v>0</v>
      </c>
      <c r="G60" s="305">
        <f t="shared" si="34"/>
        <v>0</v>
      </c>
      <c r="H60" s="305">
        <f t="shared" si="36"/>
        <v>0</v>
      </c>
      <c r="I60" s="305" t="e">
        <f t="shared" si="37"/>
        <v>#REF!</v>
      </c>
      <c r="J60" s="306" t="e">
        <f t="shared" si="38"/>
        <v>#REF!</v>
      </c>
      <c r="K60" s="295">
        <v>0</v>
      </c>
      <c r="L60" s="18">
        <f t="shared" si="39"/>
        <v>0</v>
      </c>
      <c r="M60" s="18">
        <f t="shared" si="39"/>
        <v>0</v>
      </c>
      <c r="N60" s="24">
        <f t="shared" si="30"/>
        <v>0</v>
      </c>
      <c r="W60" s="227">
        <f t="shared" si="31"/>
        <v>0</v>
      </c>
      <c r="X60" s="227">
        <f t="shared" si="32"/>
        <v>0</v>
      </c>
      <c r="Y60" s="227">
        <f t="shared" si="33"/>
        <v>0</v>
      </c>
      <c r="Z60" s="227" t="e">
        <f>#REF!/#REF!</f>
        <v>#REF!</v>
      </c>
      <c r="AA60" s="227" t="e">
        <f>#REF!/#REF!</f>
        <v>#REF!</v>
      </c>
    </row>
    <row r="61" spans="1:27" ht="18" hidden="1">
      <c r="A61" s="364" t="s">
        <v>40</v>
      </c>
      <c r="B61" s="364"/>
      <c r="C61" s="364"/>
      <c r="D61" s="11"/>
      <c r="E61" s="17"/>
      <c r="F61" s="304">
        <f>W61*12</f>
        <v>0</v>
      </c>
      <c r="G61" s="305">
        <f t="shared" si="34"/>
        <v>0</v>
      </c>
      <c r="H61" s="305">
        <f t="shared" si="36"/>
        <v>0</v>
      </c>
      <c r="I61" s="305" t="e">
        <f>Z61*12</f>
        <v>#REF!</v>
      </c>
      <c r="J61" s="306" t="e">
        <f t="shared" si="38"/>
        <v>#REF!</v>
      </c>
      <c r="K61" s="295">
        <v>0</v>
      </c>
      <c r="L61" s="18">
        <f t="shared" si="39"/>
        <v>0</v>
      </c>
      <c r="M61" s="18">
        <f t="shared" si="39"/>
        <v>0</v>
      </c>
      <c r="N61" s="24">
        <f t="shared" si="30"/>
        <v>0</v>
      </c>
      <c r="W61" s="227">
        <f t="shared" si="31"/>
        <v>0</v>
      </c>
      <c r="X61" s="227">
        <f t="shared" si="32"/>
        <v>0</v>
      </c>
      <c r="Y61" s="227">
        <f t="shared" si="33"/>
        <v>0</v>
      </c>
      <c r="Z61" s="227" t="e">
        <f>#REF!/#REF!</f>
        <v>#REF!</v>
      </c>
      <c r="AA61" s="227" t="e">
        <f>#REF!/#REF!</f>
        <v>#REF!</v>
      </c>
    </row>
    <row r="62" spans="1:27" ht="18" hidden="1">
      <c r="A62" s="364" t="s">
        <v>40</v>
      </c>
      <c r="B62" s="364"/>
      <c r="C62" s="364"/>
      <c r="D62" s="11"/>
      <c r="E62" s="28"/>
      <c r="F62" s="304">
        <f>W62*12</f>
        <v>0</v>
      </c>
      <c r="G62" s="305">
        <f>X62*12</f>
        <v>0</v>
      </c>
      <c r="H62" s="305">
        <f>Y62*12</f>
        <v>0</v>
      </c>
      <c r="I62" s="305" t="e">
        <f>Z62*12</f>
        <v>#REF!</v>
      </c>
      <c r="J62" s="306" t="e">
        <f t="shared" si="38"/>
        <v>#REF!</v>
      </c>
      <c r="K62" s="295">
        <v>0</v>
      </c>
      <c r="L62" s="18">
        <f t="shared" si="39"/>
        <v>0</v>
      </c>
      <c r="M62" s="18">
        <f t="shared" si="39"/>
        <v>0</v>
      </c>
      <c r="N62" s="24">
        <f t="shared" si="30"/>
        <v>0</v>
      </c>
      <c r="W62" s="227">
        <f t="shared" si="31"/>
        <v>0</v>
      </c>
      <c r="X62" s="227">
        <f t="shared" si="32"/>
        <v>0</v>
      </c>
      <c r="Y62" s="227">
        <f t="shared" si="33"/>
        <v>0</v>
      </c>
      <c r="Z62" s="227" t="e">
        <f>#REF!/#REF!</f>
        <v>#REF!</v>
      </c>
      <c r="AA62" s="227" t="e">
        <f>#REF!/#REF!</f>
        <v>#REF!</v>
      </c>
    </row>
    <row r="63" spans="1:27" s="7" customFormat="1" ht="18">
      <c r="A63" s="139" t="s">
        <v>41</v>
      </c>
      <c r="B63" s="117"/>
      <c r="C63" s="117"/>
      <c r="D63" s="139"/>
      <c r="E63" s="139"/>
      <c r="F63" s="139"/>
      <c r="G63" s="139"/>
      <c r="H63" s="139"/>
      <c r="I63" s="139"/>
      <c r="J63" s="177" t="s">
        <v>42</v>
      </c>
      <c r="K63" s="63">
        <f>SUM(K10:K62)</f>
        <v>0</v>
      </c>
      <c r="L63" s="63">
        <f t="shared" ref="L63:M63" si="41">SUM(L10:L62)</f>
        <v>0</v>
      </c>
      <c r="M63" s="63">
        <f t="shared" si="41"/>
        <v>0</v>
      </c>
      <c r="N63" s="64">
        <f>SUM(N10:N62)</f>
        <v>0</v>
      </c>
    </row>
    <row r="64" spans="1:27" ht="18">
      <c r="A64" s="364"/>
      <c r="B64" s="364"/>
      <c r="C64" s="364"/>
      <c r="D64" s="11"/>
      <c r="E64" s="11"/>
      <c r="F64" s="11"/>
      <c r="G64" s="11"/>
      <c r="H64" s="11"/>
      <c r="I64" s="11"/>
      <c r="J64" s="11"/>
      <c r="K64" s="28"/>
      <c r="L64" s="27"/>
      <c r="M64" s="27"/>
      <c r="N64" s="19"/>
    </row>
    <row r="65" spans="1:14" ht="18">
      <c r="A65" s="368" t="s">
        <v>43</v>
      </c>
      <c r="B65" s="369"/>
      <c r="C65" s="369"/>
      <c r="D65" s="123"/>
      <c r="E65" s="123"/>
      <c r="F65" s="123"/>
      <c r="G65" s="123"/>
      <c r="H65" s="123"/>
      <c r="I65" s="123"/>
      <c r="J65" s="130"/>
      <c r="K65" s="131"/>
      <c r="L65" s="125"/>
      <c r="M65" s="125"/>
      <c r="N65" s="127"/>
    </row>
    <row r="66" spans="1:14" ht="18">
      <c r="A66" s="11" t="s">
        <v>44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'Source-Protected'!B24</f>
        <v>0.314</v>
      </c>
      <c r="K66" s="25">
        <f>ROUND(SUM(SUMIF($F$11:$F$35, "Academic", K11:K35), SUMIF($F$11:$F$35, "Calendar", K11:K35),SUMIF($F$11:$F$35, "Admin Faculty", K11:K35),SUMIF($F$11:$F$35, "Post-Doc", K11:K35))*'Source-Protected'!$B$24,0)</f>
        <v>0</v>
      </c>
      <c r="L66" s="25">
        <f>ROUND(SUM(SUMIF($F$11:$F$35, "Academic", L11:L35), SUMIF($F$11:$F$35, "Calendar", L11:L35),SUMIF($F$11:$F$35, "Admin Faculty", L11:L35),SUMIF($F$11:$F$35, "Post-Doc", L11:L35))*'Source-Protected'!$B$24,0)</f>
        <v>0</v>
      </c>
      <c r="M66" s="25">
        <f>ROUND(SUM(SUMIF($F$11:$F$35, "Academic", M11:M35), SUMIF($F$11:$F$35, "Calendar", M11:M35),SUMIF($F$11:$F$35, "Admin Faculty", M11:M35),SUMIF($F$11:$F$35, "Post-Doc", M11:M35))*'Source-Protected'!$B$24,0)</f>
        <v>0</v>
      </c>
      <c r="N66" s="19">
        <f>SUM(K66:M66)</f>
        <v>0</v>
      </c>
    </row>
    <row r="67" spans="1:14" ht="18">
      <c r="A67" s="11" t="s">
        <v>45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'Source-Protected'!B25</f>
        <v>7.3999999999999996E-2</v>
      </c>
      <c r="K67" s="25">
        <f>ROUND(SUM(SUMIF($F$11:$F$35, "Summer", K11:K35), SUMIF($A$53:$A$62, "Non-Student Wage", K53:K62))*'Source-Protected'!$B$25,0)</f>
        <v>0</v>
      </c>
      <c r="L67" s="25">
        <f>ROUND(SUM(SUMIF($F$11:$F$35, "Summer", L11:L35), SUMIF($A$53:$A$62, "Non-Student Wage", L53:L62))*'Source-Protected'!$B$25,0)</f>
        <v>0</v>
      </c>
      <c r="M67" s="25">
        <f>ROUND(SUM(SUMIF($F$11:$F$35, "Summer", M11:M35), SUMIF($A$53:$A$62, "Non-Student Wage", M53:M62))*'Source-Protected'!$B$25,0)</f>
        <v>0</v>
      </c>
      <c r="N67" s="19">
        <f>SUM(K67:M67)</f>
        <v>0</v>
      </c>
    </row>
    <row r="68" spans="1:14" ht="18">
      <c r="A68" s="11" t="s">
        <v>46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'Source-Protected'!B26</f>
        <v>4.2000000000000003E-2</v>
      </c>
      <c r="K68" s="25">
        <f>ROUND(SUM(SUMIF($A$53:$A$62, "Student Wages", K53:K62))*'Source-Protected'!$B$26,0)</f>
        <v>0</v>
      </c>
      <c r="L68" s="25">
        <f>ROUND(SUM(SUMIF($A$53:$A$62, "Student Wages", L53:L62))*'Source-Protected'!$B$26,0)</f>
        <v>0</v>
      </c>
      <c r="M68" s="25">
        <f>ROUND(SUM(SUMIF($A$53:$A$62, "Student Wages", M53:M62))*'Source-Protected'!$B$26,0)</f>
        <v>0</v>
      </c>
      <c r="N68" s="19">
        <f>SUM(K68:M68)</f>
        <v>0</v>
      </c>
    </row>
    <row r="69" spans="1:14" ht="18">
      <c r="A69" s="11" t="s">
        <v>47</v>
      </c>
      <c r="B69" s="11"/>
      <c r="C69" s="11"/>
      <c r="D69" s="11"/>
      <c r="E69" s="11"/>
      <c r="F69" s="11"/>
      <c r="G69" s="11"/>
      <c r="H69" s="11"/>
      <c r="I69" s="11"/>
      <c r="J69" s="31">
        <f>'Source-Protected'!B27</f>
        <v>0.39600000000000002</v>
      </c>
      <c r="K69" s="25">
        <f>ROUND(SUM(SUMIF($F$11:$F$35, "Classified", K11:K35))*'Source-Protected'!$B$27,0)</f>
        <v>0</v>
      </c>
      <c r="L69" s="25">
        <f>ROUND(SUM(SUMIF($F$11:$F$35, "Classified", L11:L35))*'Source-Protected'!$B$27,0)</f>
        <v>0</v>
      </c>
      <c r="M69" s="25">
        <f>ROUND(SUM(SUMIF($F$11:$F$35, "Classified", M11:M35))*'Source-Protected'!$B$27,0)</f>
        <v>0</v>
      </c>
      <c r="N69" s="19">
        <f>SUM(K69:M69)</f>
        <v>0</v>
      </c>
    </row>
    <row r="70" spans="1:14" s="7" customFormat="1" ht="18">
      <c r="A70" s="139" t="s">
        <v>48</v>
      </c>
      <c r="B70" s="139"/>
      <c r="C70" s="139"/>
      <c r="D70" s="139"/>
      <c r="E70" s="139"/>
      <c r="F70" s="139"/>
      <c r="G70" s="139"/>
      <c r="H70" s="139"/>
      <c r="I70" s="139"/>
      <c r="J70" s="177" t="s">
        <v>49</v>
      </c>
      <c r="K70" s="63">
        <f t="shared" ref="K70:M70" si="42">SUM(K66:K69)</f>
        <v>0</v>
      </c>
      <c r="L70" s="63">
        <f t="shared" si="42"/>
        <v>0</v>
      </c>
      <c r="M70" s="63">
        <f t="shared" si="42"/>
        <v>0</v>
      </c>
      <c r="N70" s="64">
        <f>SUM(N66:N69)</f>
        <v>0</v>
      </c>
    </row>
    <row r="71" spans="1:14" ht="18">
      <c r="A71" s="353"/>
      <c r="B71" s="353"/>
      <c r="C71" s="353"/>
      <c r="D71" s="11"/>
      <c r="E71" s="11"/>
      <c r="F71" s="11"/>
      <c r="G71" s="11"/>
      <c r="H71" s="11"/>
      <c r="I71" s="11"/>
      <c r="J71" s="11"/>
      <c r="K71" s="28"/>
      <c r="L71" s="27"/>
      <c r="M71" s="27"/>
      <c r="N71" s="19"/>
    </row>
    <row r="72" spans="1:14" s="7" customFormat="1" ht="18">
      <c r="A72" s="139" t="s">
        <v>48</v>
      </c>
      <c r="B72" s="139"/>
      <c r="C72" s="139"/>
      <c r="D72" s="139"/>
      <c r="E72" s="139"/>
      <c r="F72" s="139"/>
      <c r="G72" s="139"/>
      <c r="H72" s="139"/>
      <c r="I72" s="139"/>
      <c r="J72" s="177" t="s">
        <v>50</v>
      </c>
      <c r="K72" s="63">
        <f>SUM(K63,K70)</f>
        <v>0</v>
      </c>
      <c r="L72" s="63">
        <f t="shared" ref="L72:M72" si="43">SUM(L63,L70)</f>
        <v>0</v>
      </c>
      <c r="M72" s="63">
        <f t="shared" si="43"/>
        <v>0</v>
      </c>
      <c r="N72" s="64">
        <f>SUM(N63,N70)</f>
        <v>0</v>
      </c>
    </row>
    <row r="73" spans="1:14" ht="18">
      <c r="A73" s="364"/>
      <c r="B73" s="364"/>
      <c r="C73" s="364"/>
      <c r="D73" s="11"/>
      <c r="E73" s="11"/>
      <c r="F73" s="11"/>
      <c r="G73" s="11"/>
      <c r="H73" s="11"/>
      <c r="I73" s="11"/>
      <c r="J73" s="11"/>
      <c r="K73" s="28"/>
      <c r="L73" s="27"/>
      <c r="M73" s="27"/>
      <c r="N73" s="27"/>
    </row>
    <row r="74" spans="1:14" s="129" customFormat="1" ht="21">
      <c r="A74" s="365" t="s">
        <v>51</v>
      </c>
      <c r="B74" s="371"/>
      <c r="C74" s="371"/>
      <c r="D74" s="282"/>
      <c r="E74" s="282"/>
      <c r="F74" s="282"/>
      <c r="G74" s="282"/>
      <c r="H74" s="282"/>
      <c r="I74" s="282"/>
      <c r="J74" s="282"/>
      <c r="K74" s="283"/>
      <c r="L74" s="284"/>
      <c r="M74" s="284"/>
      <c r="N74" s="284"/>
    </row>
    <row r="75" spans="1:14" ht="18">
      <c r="A75" s="364" t="s">
        <v>52</v>
      </c>
      <c r="B75" s="364"/>
      <c r="C75" s="364"/>
      <c r="D75" s="11"/>
      <c r="E75" s="11"/>
      <c r="F75" s="11"/>
      <c r="G75" s="11"/>
      <c r="H75" s="11"/>
      <c r="I75" s="11"/>
      <c r="J75" s="17"/>
      <c r="K75" s="28">
        <f>SUMIFS('Travel Wrkst'!$D$5:$D$105,'Travel Wrkst'!$A$5:$A$105,1,'Travel Wrkst'!$B$5:$B$105,"Domestic Travel")</f>
        <v>0</v>
      </c>
      <c r="L75" s="28">
        <f>SUMIFS('Travel Wrkst'!$D$5:$D$105,'Travel Wrkst'!$A$5:$A$105,2,'Travel Wrkst'!$B$5:$B$105,"Domestic Travel")</f>
        <v>0</v>
      </c>
      <c r="M75" s="28">
        <f>SUMIFS('Travel Wrkst'!$D$5:$D$105,'Travel Wrkst'!$A$5:$A$105,3,'Travel Wrkst'!$B$5:$B$105,"Domestic Travel")</f>
        <v>0</v>
      </c>
      <c r="N75" s="19">
        <f>SUM(K75:M75)</f>
        <v>0</v>
      </c>
    </row>
    <row r="76" spans="1:14" ht="18">
      <c r="A76" s="364" t="s">
        <v>53</v>
      </c>
      <c r="B76" s="364"/>
      <c r="C76" s="364"/>
      <c r="D76" s="11"/>
      <c r="E76" s="11"/>
      <c r="F76" s="11"/>
      <c r="G76" s="11"/>
      <c r="H76" s="11"/>
      <c r="I76" s="11"/>
      <c r="J76" s="11"/>
      <c r="K76" s="28">
        <f>SUMIFS('Travel Wrkst'!$D$5:$D$105,'Travel Wrkst'!$A$5:$A$105,1,'Travel Wrkst'!$B$5:$B$105,"Foreign Travel")</f>
        <v>0</v>
      </c>
      <c r="L76" s="28">
        <f>SUMIFS('Travel Wrkst'!$D$5:$D$105,'Travel Wrkst'!$A$5:$A$105,2,'Travel Wrkst'!$B$5:$B$105,"Foreign Travel")</f>
        <v>0</v>
      </c>
      <c r="M76" s="28">
        <f>SUMIFS('Travel Wrkst'!$D$5:$D$105,'Travel Wrkst'!$A$5:$A$105,3,'Travel Wrkst'!$B$5:$B$105,"Foreign Travel")</f>
        <v>0</v>
      </c>
      <c r="N76" s="19">
        <f>SUM(K76:M76)</f>
        <v>0</v>
      </c>
    </row>
    <row r="77" spans="1:14" s="7" customFormat="1" ht="18">
      <c r="A77" s="139" t="s">
        <v>54</v>
      </c>
      <c r="B77" s="139"/>
      <c r="C77" s="139"/>
      <c r="D77" s="139"/>
      <c r="E77" s="139"/>
      <c r="F77" s="139"/>
      <c r="G77" s="139"/>
      <c r="H77" s="139"/>
      <c r="I77" s="139"/>
      <c r="J77" s="177" t="s">
        <v>55</v>
      </c>
      <c r="K77" s="140">
        <f t="shared" ref="K77:M77" si="44">SUM(K75:K76)</f>
        <v>0</v>
      </c>
      <c r="L77" s="140">
        <f t="shared" si="44"/>
        <v>0</v>
      </c>
      <c r="M77" s="140">
        <f t="shared" si="44"/>
        <v>0</v>
      </c>
      <c r="N77" s="64">
        <f>SUM(N75:N76)</f>
        <v>0</v>
      </c>
    </row>
    <row r="78" spans="1:14" ht="18">
      <c r="A78" s="364"/>
      <c r="B78" s="364"/>
      <c r="C78" s="364"/>
      <c r="D78" s="11"/>
      <c r="E78" s="11"/>
      <c r="F78" s="11"/>
      <c r="G78" s="11"/>
      <c r="H78" s="11"/>
      <c r="I78" s="11"/>
      <c r="J78" s="11"/>
      <c r="K78" s="28"/>
      <c r="L78" s="27"/>
      <c r="M78" s="27"/>
      <c r="N78" s="19"/>
    </row>
    <row r="79" spans="1:14" s="129" customFormat="1" ht="21">
      <c r="A79" s="365" t="s">
        <v>56</v>
      </c>
      <c r="B79" s="371"/>
      <c r="C79" s="371"/>
      <c r="D79" s="282"/>
      <c r="E79" s="282"/>
      <c r="F79" s="282"/>
      <c r="G79" s="282"/>
      <c r="H79" s="282"/>
      <c r="I79" s="282"/>
      <c r="J79" s="282"/>
      <c r="K79" s="283"/>
      <c r="L79" s="284"/>
      <c r="M79" s="284"/>
      <c r="N79" s="285"/>
    </row>
    <row r="80" spans="1:14" s="129" customFormat="1" ht="6" customHeight="1">
      <c r="A80" s="135"/>
      <c r="B80" s="136"/>
      <c r="C80" s="136"/>
      <c r="K80" s="132"/>
      <c r="L80" s="133"/>
      <c r="M80" s="133"/>
      <c r="N80" s="134"/>
    </row>
    <row r="81" spans="1:14" ht="18">
      <c r="A81" s="380" t="s">
        <v>57</v>
      </c>
      <c r="B81" s="381"/>
      <c r="C81" s="381"/>
      <c r="D81" s="146"/>
      <c r="E81" s="146"/>
      <c r="F81" s="146"/>
      <c r="G81" s="146"/>
      <c r="H81" s="146"/>
      <c r="I81" s="146"/>
      <c r="J81" s="146"/>
      <c r="K81" s="126"/>
      <c r="L81" s="147"/>
      <c r="M81" s="147"/>
      <c r="N81" s="148"/>
    </row>
    <row r="82" spans="1:14" ht="18">
      <c r="A82" s="11" t="s">
        <v>58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'General Costs Wrkst'!I4</f>
        <v>0</v>
      </c>
      <c r="L82" s="28">
        <f>'General Costs Wrkst'!J4</f>
        <v>0</v>
      </c>
      <c r="M82" s="28">
        <f>'General Costs Wrkst'!K4</f>
        <v>0</v>
      </c>
      <c r="N82" s="19">
        <f>SUM(K82:M82)</f>
        <v>0</v>
      </c>
    </row>
    <row r="83" spans="1:14" ht="18">
      <c r="A83" s="11" t="s">
        <v>59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f>'General Costs Wrkst'!I5</f>
        <v>0</v>
      </c>
      <c r="L83" s="28">
        <f>'General Costs Wrkst'!J5</f>
        <v>0</v>
      </c>
      <c r="M83" s="28">
        <f>'General Costs Wrkst'!K5</f>
        <v>0</v>
      </c>
      <c r="N83" s="19">
        <f>SUM(K83:M83)</f>
        <v>0</v>
      </c>
    </row>
    <row r="84" spans="1:14" ht="18">
      <c r="A84" s="11" t="s">
        <v>60</v>
      </c>
      <c r="B84" s="11"/>
      <c r="C84" s="11"/>
      <c r="D84" s="11"/>
      <c r="E84" s="11"/>
      <c r="F84" s="11"/>
      <c r="G84" s="11"/>
      <c r="H84" s="11"/>
      <c r="I84" s="11"/>
      <c r="J84" s="11"/>
      <c r="K84" s="28">
        <v>0</v>
      </c>
      <c r="L84" s="28">
        <v>0</v>
      </c>
      <c r="M84" s="28">
        <v>0</v>
      </c>
      <c r="N84" s="19">
        <f>SUM(K84:M84)</f>
        <v>0</v>
      </c>
    </row>
    <row r="85" spans="1:14" s="7" customFormat="1" ht="18">
      <c r="A85" s="366"/>
      <c r="B85" s="366"/>
      <c r="C85" s="366"/>
      <c r="D85" s="139"/>
      <c r="E85" s="139"/>
      <c r="F85" s="139"/>
      <c r="G85" s="139"/>
      <c r="H85" s="139"/>
      <c r="I85" s="139"/>
      <c r="J85" s="177" t="s">
        <v>61</v>
      </c>
      <c r="K85" s="140">
        <f t="shared" ref="K85:M85" si="45">SUM(K82:K84)</f>
        <v>0</v>
      </c>
      <c r="L85" s="140">
        <f t="shared" si="45"/>
        <v>0</v>
      </c>
      <c r="M85" s="140">
        <f t="shared" si="45"/>
        <v>0</v>
      </c>
      <c r="N85" s="64">
        <f>SUM(N82:N84)</f>
        <v>0</v>
      </c>
    </row>
    <row r="86" spans="1:14" s="11" customFormat="1" ht="18">
      <c r="A86" s="16"/>
      <c r="B86" s="16"/>
      <c r="C86" s="16"/>
      <c r="K86" s="28"/>
      <c r="L86" s="27"/>
      <c r="M86" s="27"/>
      <c r="N86" s="19"/>
    </row>
    <row r="87" spans="1:14" s="11" customFormat="1" ht="18">
      <c r="A87" s="368" t="s">
        <v>62</v>
      </c>
      <c r="B87" s="368"/>
      <c r="C87" s="368"/>
      <c r="D87" s="123"/>
      <c r="E87" s="123"/>
      <c r="F87" s="123"/>
      <c r="G87" s="123"/>
      <c r="H87" s="123"/>
      <c r="I87" s="123"/>
      <c r="J87" s="123"/>
      <c r="K87" s="124"/>
      <c r="L87" s="125"/>
      <c r="M87" s="125"/>
      <c r="N87" s="127"/>
    </row>
    <row r="88" spans="1:14" ht="18">
      <c r="A88" s="117" t="s">
        <v>63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8">
        <f>'General Costs Wrkst'!I6</f>
        <v>0</v>
      </c>
      <c r="L88" s="118">
        <f>'General Costs Wrkst'!J6</f>
        <v>0</v>
      </c>
      <c r="M88" s="118">
        <f>'General Costs Wrkst'!K6</f>
        <v>0</v>
      </c>
      <c r="N88" s="137">
        <f>SUM(K88:M88)</f>
        <v>0</v>
      </c>
    </row>
    <row r="89" spans="1:14" ht="18">
      <c r="A89" s="11" t="s">
        <v>64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v>0</v>
      </c>
      <c r="L89" s="27">
        <v>0</v>
      </c>
      <c r="M89" s="27">
        <v>0</v>
      </c>
      <c r="N89" s="27">
        <f>SUM(K89:M89)</f>
        <v>0</v>
      </c>
    </row>
    <row r="90" spans="1:14" ht="18">
      <c r="A90" s="11" t="s">
        <v>65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f>SUM(K90:M90)</f>
        <v>0</v>
      </c>
    </row>
    <row r="91" spans="1:14" ht="18">
      <c r="A91" s="11" t="s">
        <v>66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f>SUM(K91:M91)</f>
        <v>0</v>
      </c>
    </row>
    <row r="92" spans="1:14" ht="18">
      <c r="A92" s="11" t="s">
        <v>67</v>
      </c>
      <c r="B92" s="11"/>
      <c r="C92" s="11"/>
      <c r="D92" s="11"/>
      <c r="E92" s="11"/>
      <c r="F92" s="11"/>
      <c r="G92" s="11"/>
      <c r="H92" s="11"/>
      <c r="I92" s="11"/>
      <c r="J92" s="11"/>
      <c r="K92" s="28">
        <v>0</v>
      </c>
      <c r="L92" s="27">
        <v>0</v>
      </c>
      <c r="M92" s="27">
        <v>0</v>
      </c>
      <c r="N92" s="27">
        <f>SUM(K92:M92)</f>
        <v>0</v>
      </c>
    </row>
    <row r="93" spans="1:14" s="7" customFormat="1" ht="18">
      <c r="A93" s="139"/>
      <c r="B93" s="139"/>
      <c r="C93" s="139"/>
      <c r="D93" s="139"/>
      <c r="E93" s="139"/>
      <c r="F93" s="139"/>
      <c r="G93" s="139"/>
      <c r="H93" s="139"/>
      <c r="I93" s="139"/>
      <c r="J93" s="177" t="s">
        <v>68</v>
      </c>
      <c r="K93" s="140">
        <f t="shared" ref="K93:M93" si="46">SUM(K87:K92)</f>
        <v>0</v>
      </c>
      <c r="L93" s="140">
        <f t="shared" si="46"/>
        <v>0</v>
      </c>
      <c r="M93" s="140">
        <f t="shared" si="46"/>
        <v>0</v>
      </c>
      <c r="N93" s="141">
        <f>SUM(N87:N92)</f>
        <v>0</v>
      </c>
    </row>
    <row r="94" spans="1:14" ht="18">
      <c r="A94" s="16"/>
      <c r="B94" s="16"/>
      <c r="C94" s="16"/>
      <c r="D94" s="11"/>
      <c r="E94" s="11"/>
      <c r="F94" s="11"/>
      <c r="G94" s="11"/>
      <c r="H94" s="11"/>
      <c r="I94" s="11"/>
      <c r="J94" s="11"/>
      <c r="K94" s="28"/>
      <c r="L94" s="27"/>
      <c r="M94" s="27"/>
      <c r="N94" s="27"/>
    </row>
    <row r="95" spans="1:14" ht="18">
      <c r="A95" s="368" t="s">
        <v>69</v>
      </c>
      <c r="B95" s="369"/>
      <c r="C95" s="369"/>
      <c r="D95" s="123"/>
      <c r="E95" s="123"/>
      <c r="F95" s="123"/>
      <c r="G95" s="123"/>
      <c r="H95" s="123"/>
      <c r="I95" s="123"/>
      <c r="J95" s="123"/>
      <c r="K95" s="124"/>
      <c r="L95" s="125"/>
      <c r="M95" s="125"/>
      <c r="N95" s="127"/>
    </row>
    <row r="96" spans="1:14" ht="18">
      <c r="A96" s="117" t="s">
        <v>70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8"/>
      <c r="L96" s="118">
        <f>'General Costs Wrkst'!J7</f>
        <v>0</v>
      </c>
      <c r="M96" s="118">
        <f>'General Costs Wrkst'!K7</f>
        <v>0</v>
      </c>
      <c r="N96" s="120">
        <f>SUM(K96:M96)</f>
        <v>0</v>
      </c>
    </row>
    <row r="97" spans="1:14" ht="18">
      <c r="A97" s="11" t="s">
        <v>71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'General Costs Wrkst'!I8</f>
        <v>0</v>
      </c>
      <c r="L97" s="28">
        <f>'General Costs Wrkst'!J8</f>
        <v>0</v>
      </c>
      <c r="M97" s="28">
        <f>'General Costs Wrkst'!K8</f>
        <v>0</v>
      </c>
      <c r="N97" s="19">
        <f>SUM(K97:M97)</f>
        <v>0</v>
      </c>
    </row>
    <row r="98" spans="1:14" ht="18">
      <c r="A98" s="11" t="s">
        <v>72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'General Costs Wrkst'!I9</f>
        <v>0</v>
      </c>
      <c r="L98" s="28">
        <f>'General Costs Wrkst'!J9</f>
        <v>0</v>
      </c>
      <c r="M98" s="28">
        <f>'General Costs Wrkst'!K9</f>
        <v>0</v>
      </c>
      <c r="N98" s="19">
        <f>SUM(K98:M98)</f>
        <v>0</v>
      </c>
    </row>
    <row r="99" spans="1:14" ht="18">
      <c r="A99" s="11" t="s">
        <v>73</v>
      </c>
      <c r="B99" s="11"/>
      <c r="C99" s="11"/>
      <c r="D99" s="11"/>
      <c r="E99" s="11"/>
      <c r="F99" s="11"/>
      <c r="G99" s="11"/>
      <c r="H99" s="11"/>
      <c r="I99" s="11"/>
      <c r="J99" s="11"/>
      <c r="K99" s="28">
        <f>'General Costs Wrkst'!I10</f>
        <v>0</v>
      </c>
      <c r="L99" s="28">
        <f>'General Costs Wrkst'!J10</f>
        <v>0</v>
      </c>
      <c r="M99" s="28">
        <f>'General Costs Wrkst'!K10</f>
        <v>0</v>
      </c>
      <c r="N99" s="19">
        <f>SUM(K99:M99)</f>
        <v>0</v>
      </c>
    </row>
    <row r="100" spans="1:14" s="7" customFormat="1" ht="18">
      <c r="A100" s="139" t="s">
        <v>74</v>
      </c>
      <c r="B100" s="139"/>
      <c r="C100" s="139"/>
      <c r="D100" s="139"/>
      <c r="E100" s="139"/>
      <c r="F100" s="139"/>
      <c r="G100" s="139"/>
      <c r="H100" s="139"/>
      <c r="I100" s="139"/>
      <c r="J100" s="177" t="s">
        <v>75</v>
      </c>
      <c r="K100" s="140">
        <f t="shared" ref="K100:M100" si="47">SUM(K96:K99)</f>
        <v>0</v>
      </c>
      <c r="L100" s="140">
        <f t="shared" si="47"/>
        <v>0</v>
      </c>
      <c r="M100" s="140">
        <f t="shared" si="47"/>
        <v>0</v>
      </c>
      <c r="N100" s="64">
        <f>SUM(N96:N99)</f>
        <v>0</v>
      </c>
    </row>
    <row r="101" spans="1:14" s="7" customFormat="1" ht="18">
      <c r="A101" s="112"/>
      <c r="B101" s="112"/>
      <c r="C101" s="112"/>
      <c r="D101" s="29"/>
      <c r="E101" s="29"/>
      <c r="F101" s="29"/>
      <c r="G101" s="29"/>
      <c r="H101" s="29"/>
      <c r="I101" s="29"/>
      <c r="J101" s="29"/>
      <c r="K101" s="32"/>
      <c r="L101" s="176"/>
      <c r="M101" s="176"/>
      <c r="N101" s="30"/>
    </row>
    <row r="102" spans="1:14" ht="18">
      <c r="A102" s="368" t="s">
        <v>76</v>
      </c>
      <c r="B102" s="369"/>
      <c r="C102" s="369"/>
      <c r="D102" s="123"/>
      <c r="E102" s="123"/>
      <c r="F102" s="123"/>
      <c r="G102" s="123"/>
      <c r="H102" s="123"/>
      <c r="I102" s="123"/>
      <c r="J102" s="123"/>
      <c r="K102" s="124"/>
      <c r="L102" s="125"/>
      <c r="M102" s="125"/>
      <c r="N102" s="127"/>
    </row>
    <row r="103" spans="1:14" ht="18">
      <c r="A103" s="370" t="s">
        <v>77</v>
      </c>
      <c r="B103" s="370"/>
      <c r="C103" s="370"/>
      <c r="D103" s="117"/>
      <c r="E103" s="117"/>
      <c r="F103" s="117"/>
      <c r="G103" s="117"/>
      <c r="H103" s="117"/>
      <c r="I103" s="117"/>
      <c r="J103" s="117"/>
      <c r="K103" s="118">
        <v>0</v>
      </c>
      <c r="L103" s="137">
        <v>0</v>
      </c>
      <c r="M103" s="137">
        <v>0</v>
      </c>
      <c r="N103" s="120">
        <f>SUM(K103:M103)</f>
        <v>0</v>
      </c>
    </row>
    <row r="104" spans="1:14" ht="18">
      <c r="A104" s="364" t="s">
        <v>78</v>
      </c>
      <c r="B104" s="364"/>
      <c r="C104" s="364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19">
        <f>SUM(K104:M104)</f>
        <v>0</v>
      </c>
    </row>
    <row r="105" spans="1:14" ht="18">
      <c r="A105" s="364" t="s">
        <v>79</v>
      </c>
      <c r="B105" s="364"/>
      <c r="C105" s="364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19">
        <f>SUM(K105:M105)</f>
        <v>0</v>
      </c>
    </row>
    <row r="106" spans="1:14" ht="18">
      <c r="A106" s="364" t="s">
        <v>80</v>
      </c>
      <c r="B106" s="364"/>
      <c r="C106" s="364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19">
        <f>SUM(K106:M106)</f>
        <v>0</v>
      </c>
    </row>
    <row r="107" spans="1:14" ht="18">
      <c r="A107" s="382" t="s">
        <v>81</v>
      </c>
      <c r="B107" s="382"/>
      <c r="C107" s="382"/>
      <c r="D107" s="11"/>
      <c r="E107" s="11"/>
      <c r="F107" s="11"/>
      <c r="G107" s="11"/>
      <c r="H107" s="11"/>
      <c r="I107" s="11"/>
      <c r="J107" s="11"/>
      <c r="K107" s="28">
        <v>0</v>
      </c>
      <c r="L107" s="27">
        <v>0</v>
      </c>
      <c r="M107" s="27">
        <v>0</v>
      </c>
      <c r="N107" s="19">
        <f>SUM(K107:M107)</f>
        <v>0</v>
      </c>
    </row>
    <row r="108" spans="1:14" s="7" customFormat="1" ht="18">
      <c r="A108" s="139" t="s">
        <v>82</v>
      </c>
      <c r="B108" s="139"/>
      <c r="C108" s="139"/>
      <c r="D108" s="139"/>
      <c r="E108" s="139"/>
      <c r="F108" s="139"/>
      <c r="G108" s="139"/>
      <c r="H108" s="139"/>
      <c r="I108" s="139"/>
      <c r="J108" s="177" t="s">
        <v>83</v>
      </c>
      <c r="K108" s="140">
        <f t="shared" ref="K108:M108" si="48">SUM(K103:K107)</f>
        <v>0</v>
      </c>
      <c r="L108" s="140">
        <f t="shared" si="48"/>
        <v>0</v>
      </c>
      <c r="M108" s="140">
        <f t="shared" si="48"/>
        <v>0</v>
      </c>
      <c r="N108" s="64">
        <f>SUM(N103:N107)</f>
        <v>0</v>
      </c>
    </row>
    <row r="109" spans="1:14" s="11" customFormat="1" ht="18">
      <c r="A109" s="364"/>
      <c r="B109" s="364"/>
      <c r="C109" s="364"/>
      <c r="K109" s="28"/>
      <c r="L109" s="27"/>
      <c r="M109" s="27"/>
      <c r="N109" s="19"/>
    </row>
    <row r="110" spans="1:14" ht="18">
      <c r="A110" s="368" t="s">
        <v>84</v>
      </c>
      <c r="B110" s="369"/>
      <c r="C110" s="369"/>
      <c r="D110" s="123"/>
      <c r="E110" s="123"/>
      <c r="F110" s="123"/>
      <c r="G110" s="123"/>
      <c r="H110" s="123"/>
      <c r="I110" s="123"/>
      <c r="J110" s="123"/>
      <c r="K110" s="124"/>
      <c r="L110" s="125"/>
      <c r="M110" s="125"/>
      <c r="N110" s="127"/>
    </row>
    <row r="111" spans="1:14" ht="18">
      <c r="A111" s="364" t="s">
        <v>85</v>
      </c>
      <c r="B111" s="364"/>
      <c r="C111" s="364"/>
      <c r="D111" s="15" t="s">
        <v>86</v>
      </c>
      <c r="E111" s="15"/>
      <c r="F111" s="45" t="s">
        <v>87</v>
      </c>
      <c r="G111" s="45" t="s">
        <v>88</v>
      </c>
      <c r="H111" s="45" t="s">
        <v>89</v>
      </c>
      <c r="I111" s="45"/>
      <c r="J111" s="45"/>
      <c r="K111" s="28"/>
      <c r="L111" s="18"/>
      <c r="M111" s="18"/>
      <c r="N111" s="19"/>
    </row>
    <row r="112" spans="1:14" ht="18">
      <c r="A112" s="346" t="s">
        <v>90</v>
      </c>
      <c r="B112" s="346"/>
      <c r="C112" s="346"/>
      <c r="D112" s="11">
        <v>0</v>
      </c>
      <c r="E112" s="11"/>
      <c r="F112" s="110">
        <v>3552</v>
      </c>
      <c r="G112" s="110">
        <v>1347</v>
      </c>
      <c r="H112" s="111">
        <v>2205</v>
      </c>
      <c r="I112" s="110"/>
      <c r="J112" s="111"/>
      <c r="K112" s="42">
        <f>D112*F112</f>
        <v>0</v>
      </c>
      <c r="L112" s="27">
        <f>K112</f>
        <v>0</v>
      </c>
      <c r="M112" s="27">
        <f>L112</f>
        <v>0</v>
      </c>
      <c r="N112" s="43">
        <f>SUM(K112:M112)</f>
        <v>0</v>
      </c>
    </row>
    <row r="113" spans="1:14" ht="18">
      <c r="A113" s="364" t="s">
        <v>91</v>
      </c>
      <c r="B113" s="364"/>
      <c r="C113" s="364"/>
      <c r="D113" s="26" t="s">
        <v>92</v>
      </c>
      <c r="E113" s="26"/>
      <c r="F113" s="26" t="s">
        <v>93</v>
      </c>
      <c r="G113" s="11"/>
      <c r="H113" s="11"/>
      <c r="I113" s="11"/>
      <c r="J113" s="11"/>
      <c r="K113" s="28"/>
      <c r="L113" s="27"/>
      <c r="M113" s="27"/>
      <c r="N113" s="19"/>
    </row>
    <row r="114" spans="1:14" ht="18">
      <c r="A114" s="364" t="s">
        <v>94</v>
      </c>
      <c r="B114" s="364"/>
      <c r="C114" s="364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>K114*1.03</f>
        <v>0</v>
      </c>
      <c r="M114" s="27">
        <f t="shared" ref="M114" si="49">L114*1.03</f>
        <v>0</v>
      </c>
      <c r="N114" s="19">
        <f>SUM(K114:M114)</f>
        <v>0</v>
      </c>
    </row>
    <row r="115" spans="1:14" ht="18">
      <c r="A115" s="372" t="s">
        <v>95</v>
      </c>
      <c r="B115" s="372"/>
      <c r="C115" s="372"/>
      <c r="D115" s="40">
        <v>0</v>
      </c>
      <c r="E115" s="40"/>
      <c r="F115" s="41">
        <v>0</v>
      </c>
      <c r="G115" s="11"/>
      <c r="H115" s="11"/>
      <c r="I115" s="11"/>
      <c r="J115" s="11"/>
      <c r="K115" s="28">
        <f>D115*F115</f>
        <v>0</v>
      </c>
      <c r="L115" s="27">
        <f t="shared" ref="L115:M115" si="50">K115*1.03</f>
        <v>0</v>
      </c>
      <c r="M115" s="27">
        <f t="shared" si="50"/>
        <v>0</v>
      </c>
      <c r="N115" s="19">
        <f>SUM(K115:M115)</f>
        <v>0</v>
      </c>
    </row>
    <row r="116" spans="1:14" ht="18">
      <c r="A116" s="364" t="s">
        <v>96</v>
      </c>
      <c r="B116" s="364"/>
      <c r="C116" s="364"/>
      <c r="D116" s="142">
        <v>0</v>
      </c>
      <c r="E116" s="142"/>
      <c r="F116" s="143">
        <v>163.5</v>
      </c>
      <c r="G116" s="11"/>
      <c r="H116" s="11"/>
      <c r="I116" s="11"/>
      <c r="J116" s="11"/>
      <c r="K116" s="28">
        <f>D116*F116</f>
        <v>0</v>
      </c>
      <c r="L116" s="27">
        <f>K116</f>
        <v>0</v>
      </c>
      <c r="M116" s="27">
        <f t="shared" ref="M116" si="51">L116</f>
        <v>0</v>
      </c>
      <c r="N116" s="19">
        <f>SUM(K116:M116)</f>
        <v>0</v>
      </c>
    </row>
    <row r="117" spans="1:14" ht="18">
      <c r="A117" s="144"/>
      <c r="B117" s="113"/>
      <c r="C117" s="113"/>
      <c r="D117" s="145"/>
      <c r="E117" s="145"/>
      <c r="F117" s="145"/>
      <c r="G117" s="145"/>
      <c r="H117" s="145"/>
      <c r="I117" s="145"/>
      <c r="J117" s="177" t="s">
        <v>97</v>
      </c>
      <c r="K117" s="140">
        <f>SUM(K112:K116)</f>
        <v>0</v>
      </c>
      <c r="L117" s="140">
        <f t="shared" ref="L117:M117" si="52">SUM(L112:L116)</f>
        <v>0</v>
      </c>
      <c r="M117" s="140">
        <f t="shared" si="52"/>
        <v>0</v>
      </c>
      <c r="N117" s="141">
        <f>SUM(N112:N116)</f>
        <v>0</v>
      </c>
    </row>
    <row r="118" spans="1:14" ht="18">
      <c r="A118" s="364"/>
      <c r="B118" s="364"/>
      <c r="C118" s="364"/>
      <c r="D118" s="11"/>
      <c r="E118" s="11"/>
      <c r="F118" s="11"/>
      <c r="G118" s="11"/>
      <c r="H118" s="11"/>
      <c r="I118" s="11"/>
      <c r="J118" s="11"/>
      <c r="K118" s="28"/>
      <c r="L118" s="27"/>
      <c r="M118" s="27"/>
      <c r="N118" s="19"/>
    </row>
    <row r="119" spans="1:14" ht="18">
      <c r="A119" s="380" t="s">
        <v>98</v>
      </c>
      <c r="B119" s="381"/>
      <c r="C119" s="381"/>
      <c r="D119" s="146"/>
      <c r="E119" s="146"/>
      <c r="F119" s="146"/>
      <c r="G119" s="146"/>
      <c r="H119" s="146"/>
      <c r="I119" s="146"/>
      <c r="J119" s="146"/>
      <c r="K119" s="126"/>
      <c r="L119" s="147"/>
      <c r="M119" s="147"/>
      <c r="N119" s="148"/>
    </row>
    <row r="120" spans="1:14" ht="18">
      <c r="A120" s="11" t="s">
        <v>99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'General Costs Wrkst'!I11</f>
        <v>0</v>
      </c>
      <c r="L120" s="28">
        <f>'General Costs Wrkst'!J11</f>
        <v>0</v>
      </c>
      <c r="M120" s="28">
        <f>'General Costs Wrkst'!K11</f>
        <v>0</v>
      </c>
      <c r="N120" s="19">
        <f>SUM(K120:M120)</f>
        <v>0</v>
      </c>
    </row>
    <row r="121" spans="1:14" ht="18">
      <c r="A121" s="11" t="s">
        <v>100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'General Costs Wrkst'!I12</f>
        <v>0</v>
      </c>
      <c r="L121" s="28">
        <f>'General Costs Wrkst'!J12</f>
        <v>0</v>
      </c>
      <c r="M121" s="28">
        <f>'General Costs Wrkst'!K12</f>
        <v>0</v>
      </c>
      <c r="N121" s="19">
        <f>SUM(K121:M121)</f>
        <v>0</v>
      </c>
    </row>
    <row r="122" spans="1:14" ht="18">
      <c r="A122" s="11" t="s">
        <v>73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28">
        <f>'General Costs Wrkst'!I13</f>
        <v>0</v>
      </c>
      <c r="L122" s="28">
        <f>'General Costs Wrkst'!J13</f>
        <v>0</v>
      </c>
      <c r="M122" s="28">
        <f>'General Costs Wrkst'!K13</f>
        <v>0</v>
      </c>
      <c r="N122" s="19">
        <f>SUM(K122:M122)</f>
        <v>0</v>
      </c>
    </row>
    <row r="123" spans="1:14" s="7" customFormat="1" ht="18">
      <c r="A123" s="139"/>
      <c r="B123" s="139"/>
      <c r="C123" s="139"/>
      <c r="D123" s="139"/>
      <c r="E123" s="139"/>
      <c r="F123" s="139"/>
      <c r="G123" s="139"/>
      <c r="H123" s="139"/>
      <c r="I123" s="139"/>
      <c r="J123" s="177" t="s">
        <v>101</v>
      </c>
      <c r="K123" s="140">
        <f>SUM(K120:K122)</f>
        <v>0</v>
      </c>
      <c r="L123" s="140">
        <f t="shared" ref="L123:N123" si="53">SUM(L120:L122)</f>
        <v>0</v>
      </c>
      <c r="M123" s="140">
        <f t="shared" si="53"/>
        <v>0</v>
      </c>
      <c r="N123" s="64">
        <f t="shared" si="53"/>
        <v>0</v>
      </c>
    </row>
    <row r="124" spans="1:14" s="7" customFormat="1" ht="18">
      <c r="A124" s="367"/>
      <c r="B124" s="364"/>
      <c r="C124" s="364"/>
      <c r="D124" s="29"/>
      <c r="E124" s="29"/>
      <c r="F124" s="29"/>
      <c r="G124" s="29"/>
      <c r="H124" s="29"/>
      <c r="I124" s="29"/>
      <c r="J124" s="29"/>
      <c r="K124" s="32"/>
      <c r="L124" s="33"/>
      <c r="M124" s="33"/>
      <c r="N124" s="30"/>
    </row>
    <row r="125" spans="1:14" ht="18">
      <c r="A125" s="380" t="s">
        <v>102</v>
      </c>
      <c r="B125" s="381"/>
      <c r="C125" s="381"/>
      <c r="D125" s="146"/>
      <c r="E125" s="146"/>
      <c r="F125" s="146"/>
      <c r="G125" s="146"/>
      <c r="H125" s="146"/>
      <c r="I125" s="146"/>
      <c r="J125" s="146"/>
      <c r="K125" s="126"/>
      <c r="L125" s="147"/>
      <c r="M125" s="147"/>
      <c r="N125" s="148"/>
    </row>
    <row r="126" spans="1:14" ht="18">
      <c r="A126" s="364" t="s">
        <v>73</v>
      </c>
      <c r="B126" s="364"/>
      <c r="C126" s="364"/>
      <c r="D126" s="11"/>
      <c r="E126" s="11"/>
      <c r="F126" s="11"/>
      <c r="G126" s="11"/>
      <c r="H126" s="11"/>
      <c r="I126" s="11"/>
      <c r="J126" s="11"/>
      <c r="K126" s="28">
        <f>'General Costs Wrkst'!I14</f>
        <v>0</v>
      </c>
      <c r="L126" s="28">
        <f>'General Costs Wrkst'!J14</f>
        <v>0</v>
      </c>
      <c r="M126" s="28">
        <f>'General Costs Wrkst'!K14</f>
        <v>0</v>
      </c>
      <c r="N126" s="19">
        <f>SUM(K126:M126)</f>
        <v>0</v>
      </c>
    </row>
    <row r="127" spans="1:14" ht="18">
      <c r="A127" s="364" t="s">
        <v>60</v>
      </c>
      <c r="B127" s="364"/>
      <c r="C127" s="364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19">
        <f>SUM(K127:M127)</f>
        <v>0</v>
      </c>
    </row>
    <row r="128" spans="1:14" ht="18">
      <c r="A128" s="364" t="s">
        <v>60</v>
      </c>
      <c r="B128" s="364"/>
      <c r="C128" s="364"/>
      <c r="D128" s="11"/>
      <c r="E128" s="11"/>
      <c r="F128" s="11"/>
      <c r="G128" s="11"/>
      <c r="H128" s="11"/>
      <c r="I128" s="11"/>
      <c r="J128" s="11"/>
      <c r="K128" s="28">
        <v>0</v>
      </c>
      <c r="L128" s="28">
        <v>0</v>
      </c>
      <c r="M128" s="28">
        <v>0</v>
      </c>
      <c r="N128" s="19">
        <f>SUM(K128:M128)</f>
        <v>0</v>
      </c>
    </row>
    <row r="129" spans="1:14" s="7" customFormat="1" ht="18">
      <c r="A129" s="366" t="s">
        <v>103</v>
      </c>
      <c r="B129" s="366"/>
      <c r="C129" s="366"/>
      <c r="D129" s="139"/>
      <c r="E129" s="139"/>
      <c r="F129" s="139"/>
      <c r="G129" s="139"/>
      <c r="H129" s="139"/>
      <c r="I129" s="139"/>
      <c r="J129" s="177" t="s">
        <v>104</v>
      </c>
      <c r="K129" s="140">
        <f t="shared" ref="K129:N129" si="54">SUM(K126:K128)</f>
        <v>0</v>
      </c>
      <c r="L129" s="140">
        <f t="shared" si="54"/>
        <v>0</v>
      </c>
      <c r="M129" s="140">
        <f t="shared" si="54"/>
        <v>0</v>
      </c>
      <c r="N129" s="64">
        <f t="shared" si="54"/>
        <v>0</v>
      </c>
    </row>
    <row r="130" spans="1:14" s="7" customFormat="1" ht="18">
      <c r="A130" s="367"/>
      <c r="B130" s="364"/>
      <c r="C130" s="364"/>
      <c r="D130" s="29"/>
      <c r="E130" s="29"/>
      <c r="F130" s="29"/>
      <c r="G130" s="29"/>
      <c r="H130" s="29"/>
      <c r="I130" s="29"/>
      <c r="J130" s="29"/>
      <c r="K130" s="32"/>
      <c r="L130" s="33"/>
      <c r="M130" s="33"/>
      <c r="N130" s="30"/>
    </row>
    <row r="131" spans="1:14" ht="18">
      <c r="A131" s="380" t="s">
        <v>105</v>
      </c>
      <c r="B131" s="381"/>
      <c r="C131" s="381"/>
      <c r="D131" s="146"/>
      <c r="E131" s="146"/>
      <c r="F131" s="146"/>
      <c r="G131" s="146"/>
      <c r="H131" s="146"/>
      <c r="I131" s="146"/>
      <c r="J131" s="146"/>
      <c r="K131" s="126"/>
      <c r="L131" s="147"/>
      <c r="M131" s="147"/>
      <c r="N131" s="148"/>
    </row>
    <row r="132" spans="1:14" ht="18">
      <c r="A132" s="11" t="s">
        <v>106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f>'General Costs Wrkst'!I16</f>
        <v>0</v>
      </c>
      <c r="L132" s="28">
        <f>'General Costs Wrkst'!J16</f>
        <v>0</v>
      </c>
      <c r="M132" s="28">
        <f>'General Costs Wrkst'!K16</f>
        <v>0</v>
      </c>
      <c r="N132" s="19">
        <f>SUM(K132:M132)</f>
        <v>0</v>
      </c>
    </row>
    <row r="133" spans="1:14" ht="18">
      <c r="A133" s="11" t="s">
        <v>60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19">
        <f>SUM(K133:M133)</f>
        <v>0</v>
      </c>
    </row>
    <row r="134" spans="1:14" ht="18">
      <c r="A134" s="11" t="s">
        <v>60</v>
      </c>
      <c r="B134" s="11"/>
      <c r="C134" s="11"/>
      <c r="D134" s="11"/>
      <c r="E134" s="11"/>
      <c r="F134" s="11"/>
      <c r="G134" s="11"/>
      <c r="H134" s="11"/>
      <c r="I134" s="11"/>
      <c r="J134" s="11"/>
      <c r="K134" s="28">
        <v>0</v>
      </c>
      <c r="L134" s="28">
        <v>0</v>
      </c>
      <c r="M134" s="28">
        <v>0</v>
      </c>
      <c r="N134" s="19">
        <f>SUM(K134:M134)</f>
        <v>0</v>
      </c>
    </row>
    <row r="135" spans="1:14" s="7" customFormat="1" ht="18">
      <c r="A135" s="139" t="s">
        <v>107</v>
      </c>
      <c r="B135" s="139"/>
      <c r="C135" s="139"/>
      <c r="D135" s="139"/>
      <c r="E135" s="139"/>
      <c r="F135" s="139"/>
      <c r="G135" s="139"/>
      <c r="H135" s="139"/>
      <c r="I135" s="139"/>
      <c r="J135" s="177" t="s">
        <v>108</v>
      </c>
      <c r="K135" s="140">
        <f t="shared" ref="K135:N135" si="55">SUM(K132:K134)</f>
        <v>0</v>
      </c>
      <c r="L135" s="140">
        <f t="shared" si="55"/>
        <v>0</v>
      </c>
      <c r="M135" s="140">
        <f t="shared" si="55"/>
        <v>0</v>
      </c>
      <c r="N135" s="64">
        <f t="shared" si="55"/>
        <v>0</v>
      </c>
    </row>
    <row r="136" spans="1:14" ht="18">
      <c r="A136" s="364"/>
      <c r="B136" s="364"/>
      <c r="C136" s="364"/>
      <c r="D136" s="11"/>
      <c r="E136" s="11"/>
      <c r="F136" s="11"/>
      <c r="G136" s="11"/>
      <c r="H136" s="11"/>
      <c r="I136" s="11"/>
      <c r="J136" s="11"/>
      <c r="K136" s="28"/>
      <c r="L136" s="27"/>
      <c r="M136" s="27"/>
      <c r="N136" s="19"/>
    </row>
    <row r="137" spans="1:14" ht="18">
      <c r="A137" s="380" t="s">
        <v>109</v>
      </c>
      <c r="B137" s="381"/>
      <c r="C137" s="381"/>
      <c r="D137" s="146"/>
      <c r="E137" s="146"/>
      <c r="F137" s="146"/>
      <c r="G137" s="146"/>
      <c r="H137" s="146"/>
      <c r="I137" s="146"/>
      <c r="J137" s="146"/>
      <c r="K137" s="126"/>
      <c r="L137" s="147"/>
      <c r="M137" s="147"/>
      <c r="N137" s="148"/>
    </row>
    <row r="138" spans="1:14" ht="18">
      <c r="A138" s="11" t="s">
        <v>110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f>'General Costs Wrkst'!I15</f>
        <v>0</v>
      </c>
      <c r="L138" s="28">
        <f>'General Costs Wrkst'!J15</f>
        <v>0</v>
      </c>
      <c r="M138" s="28">
        <f>'General Costs Wrkst'!K15</f>
        <v>0</v>
      </c>
      <c r="N138" s="19">
        <f>SUM(K138:M138)</f>
        <v>0</v>
      </c>
    </row>
    <row r="139" spans="1:14" ht="18">
      <c r="A139" s="11" t="s">
        <v>60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19">
        <f>SUM(K139:M139)</f>
        <v>0</v>
      </c>
    </row>
    <row r="140" spans="1:14" ht="18">
      <c r="A140" s="11" t="s">
        <v>60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28">
        <v>0</v>
      </c>
      <c r="L140" s="28">
        <v>0</v>
      </c>
      <c r="M140" s="28">
        <v>0</v>
      </c>
      <c r="N140" s="19">
        <f>SUM(K140:M140)</f>
        <v>0</v>
      </c>
    </row>
    <row r="141" spans="1:14" s="7" customFormat="1" ht="18">
      <c r="A141" s="139"/>
      <c r="B141" s="139"/>
      <c r="C141" s="139"/>
      <c r="D141" s="139"/>
      <c r="E141" s="139"/>
      <c r="F141" s="139"/>
      <c r="G141" s="139"/>
      <c r="H141" s="139"/>
      <c r="I141" s="139"/>
      <c r="J141" s="177" t="s">
        <v>111</v>
      </c>
      <c r="K141" s="140">
        <f t="shared" ref="K141:N141" si="56">SUM(K138:K140)</f>
        <v>0</v>
      </c>
      <c r="L141" s="140">
        <f t="shared" si="56"/>
        <v>0</v>
      </c>
      <c r="M141" s="140">
        <f t="shared" si="56"/>
        <v>0</v>
      </c>
      <c r="N141" s="64">
        <f t="shared" si="56"/>
        <v>0</v>
      </c>
    </row>
    <row r="142" spans="1:14" s="7" customFormat="1" ht="18">
      <c r="A142" s="29"/>
      <c r="B142" s="29"/>
      <c r="C142" s="29"/>
      <c r="D142" s="29"/>
      <c r="E142" s="29"/>
      <c r="F142" s="29"/>
      <c r="G142" s="29"/>
      <c r="H142" s="29"/>
      <c r="I142" s="29"/>
      <c r="J142" s="44"/>
      <c r="K142" s="32"/>
      <c r="L142" s="138"/>
      <c r="M142" s="176"/>
      <c r="N142" s="30"/>
    </row>
    <row r="143" spans="1:14" s="7" customFormat="1" ht="18">
      <c r="A143" s="149" t="s">
        <v>112</v>
      </c>
      <c r="B143" s="149"/>
      <c r="C143" s="149"/>
      <c r="D143" s="150"/>
      <c r="E143" s="150"/>
      <c r="F143" s="150"/>
      <c r="G143" s="150"/>
      <c r="H143" s="150"/>
      <c r="I143" s="150"/>
      <c r="J143" s="150"/>
      <c r="K143" s="151"/>
      <c r="L143" s="152"/>
      <c r="M143" s="152"/>
      <c r="N143" s="153"/>
    </row>
    <row r="144" spans="1:14" s="7" customFormat="1" ht="18">
      <c r="A144" s="364" t="s">
        <v>113</v>
      </c>
      <c r="B144" s="364"/>
      <c r="C144" s="364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19">
        <f>SUM(K144:M144)</f>
        <v>0</v>
      </c>
    </row>
    <row r="145" spans="1:14" s="7" customFormat="1" ht="18">
      <c r="A145" s="364" t="s">
        <v>114</v>
      </c>
      <c r="B145" s="364"/>
      <c r="C145" s="364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19">
        <f>SUM(K145:M145)</f>
        <v>0</v>
      </c>
    </row>
    <row r="146" spans="1:14" s="7" customFormat="1" ht="18">
      <c r="A146" s="364" t="s">
        <v>115</v>
      </c>
      <c r="B146" s="364"/>
      <c r="C146" s="364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19">
        <f>SUM(K146:M146)</f>
        <v>0</v>
      </c>
    </row>
    <row r="147" spans="1:14" s="7" customFormat="1" ht="18">
      <c r="A147" s="364" t="s">
        <v>116</v>
      </c>
      <c r="B147" s="364"/>
      <c r="C147" s="364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19">
        <f>SUM(K147:M147)</f>
        <v>0</v>
      </c>
    </row>
    <row r="148" spans="1:14" s="7" customFormat="1" ht="18">
      <c r="A148" s="364" t="s">
        <v>117</v>
      </c>
      <c r="B148" s="364"/>
      <c r="C148" s="364"/>
      <c r="D148" s="29"/>
      <c r="E148" s="29"/>
      <c r="F148" s="29"/>
      <c r="G148" s="29"/>
      <c r="H148" s="29"/>
      <c r="I148" s="29"/>
      <c r="J148" s="29"/>
      <c r="K148" s="28">
        <v>0</v>
      </c>
      <c r="L148" s="28">
        <v>0</v>
      </c>
      <c r="M148" s="28">
        <v>0</v>
      </c>
      <c r="N148" s="19">
        <f>SUM(K148:M148)</f>
        <v>0</v>
      </c>
    </row>
    <row r="149" spans="1:14" s="7" customFormat="1" ht="18">
      <c r="A149" s="366"/>
      <c r="B149" s="366"/>
      <c r="C149" s="366"/>
      <c r="D149" s="139"/>
      <c r="E149" s="139"/>
      <c r="F149" s="139"/>
      <c r="G149" s="139"/>
      <c r="H149" s="139"/>
      <c r="I149" s="139"/>
      <c r="J149" s="177" t="s">
        <v>118</v>
      </c>
      <c r="K149" s="140">
        <f t="shared" ref="K149:N149" si="57">SUM(K144:K148)</f>
        <v>0</v>
      </c>
      <c r="L149" s="140">
        <f t="shared" si="57"/>
        <v>0</v>
      </c>
      <c r="M149" s="140">
        <f t="shared" si="57"/>
        <v>0</v>
      </c>
      <c r="N149" s="64">
        <f t="shared" si="57"/>
        <v>0</v>
      </c>
    </row>
    <row r="150" spans="1:14" s="7" customFormat="1" ht="18">
      <c r="A150" s="112"/>
      <c r="B150" s="112"/>
      <c r="C150" s="112"/>
      <c r="D150" s="29"/>
      <c r="E150" s="29"/>
      <c r="F150" s="29"/>
      <c r="G150" s="29"/>
      <c r="H150" s="29"/>
      <c r="I150" s="29"/>
      <c r="J150" s="29"/>
      <c r="K150" s="32"/>
      <c r="L150" s="176"/>
      <c r="M150" s="176"/>
      <c r="N150" s="30"/>
    </row>
    <row r="151" spans="1:14" s="7" customFormat="1" ht="18">
      <c r="A151" s="139" t="s">
        <v>119</v>
      </c>
      <c r="B151" s="139"/>
      <c r="C151" s="139"/>
      <c r="D151" s="139"/>
      <c r="E151" s="139"/>
      <c r="F151" s="139"/>
      <c r="G151" s="139"/>
      <c r="H151" s="139"/>
      <c r="I151" s="139"/>
      <c r="J151" s="177" t="s">
        <v>120</v>
      </c>
      <c r="K151" s="140">
        <f>SUM(K85,K93,K100,K108,K117,K123,K129,K149,K141,K135)</f>
        <v>0</v>
      </c>
      <c r="L151" s="140">
        <f>SUM(L85,L93,L100,L108,L117,L123,L129,L149,L141,L135)</f>
        <v>0</v>
      </c>
      <c r="M151" s="140">
        <f>SUM(M85,M93,M100,M108,M117,M123,M129,M149,M141,M135)</f>
        <v>0</v>
      </c>
      <c r="N151" s="64">
        <f>SUM(K151:M151)</f>
        <v>0</v>
      </c>
    </row>
    <row r="152" spans="1:14" ht="18">
      <c r="A152" s="367"/>
      <c r="B152" s="364"/>
      <c r="C152" s="364"/>
      <c r="D152" s="11"/>
      <c r="E152" s="11"/>
      <c r="F152" s="11"/>
      <c r="G152" s="11"/>
      <c r="H152" s="11"/>
      <c r="I152" s="11"/>
      <c r="J152" s="11"/>
      <c r="K152" s="28"/>
      <c r="L152" s="27"/>
      <c r="M152" s="27"/>
      <c r="N152" s="19"/>
    </row>
    <row r="153" spans="1:14" s="129" customFormat="1" ht="21">
      <c r="A153" s="374" t="s">
        <v>121</v>
      </c>
      <c r="B153" s="375"/>
      <c r="C153" s="375"/>
      <c r="D153" s="275"/>
      <c r="E153" s="275"/>
      <c r="F153" s="275"/>
      <c r="G153" s="275"/>
      <c r="H153" s="275"/>
      <c r="I153" s="275"/>
      <c r="J153" s="275"/>
      <c r="K153" s="276"/>
      <c r="L153" s="277"/>
      <c r="M153" s="277"/>
      <c r="N153" s="278"/>
    </row>
    <row r="154" spans="1:14" ht="18">
      <c r="A154" s="373" t="s">
        <v>122</v>
      </c>
      <c r="B154" s="364"/>
      <c r="C154" s="364"/>
      <c r="D154" s="11"/>
      <c r="E154" s="11"/>
      <c r="F154" s="11"/>
      <c r="G154" s="11"/>
      <c r="H154" s="11"/>
      <c r="I154" s="11"/>
      <c r="J154" s="11"/>
      <c r="K154" s="28">
        <v>0</v>
      </c>
      <c r="L154" s="28">
        <v>0</v>
      </c>
      <c r="M154" s="28">
        <v>0</v>
      </c>
      <c r="N154" s="19">
        <f t="shared" ref="N154:N183" si="58">SUM(K154:M154)</f>
        <v>0</v>
      </c>
    </row>
    <row r="155" spans="1:14" ht="18.600000000000001" thickBot="1">
      <c r="A155" s="376" t="s">
        <v>123</v>
      </c>
      <c r="B155" s="377"/>
      <c r="C155" s="377"/>
      <c r="D155" s="37"/>
      <c r="E155" s="37"/>
      <c r="F155" s="37"/>
      <c r="G155" s="37"/>
      <c r="H155" s="37"/>
      <c r="I155" s="37"/>
      <c r="J155" s="37"/>
      <c r="K155" s="38">
        <v>0</v>
      </c>
      <c r="L155" s="38">
        <v>0</v>
      </c>
      <c r="M155" s="38">
        <v>0</v>
      </c>
      <c r="N155" s="39">
        <f t="shared" si="58"/>
        <v>0</v>
      </c>
    </row>
    <row r="156" spans="1:14" ht="18">
      <c r="A156" s="373" t="s">
        <v>122</v>
      </c>
      <c r="B156" s="364"/>
      <c r="C156" s="364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19">
        <f t="shared" si="58"/>
        <v>0</v>
      </c>
    </row>
    <row r="157" spans="1:14" ht="18.600000000000001" thickBot="1">
      <c r="A157" s="376" t="s">
        <v>123</v>
      </c>
      <c r="B157" s="377"/>
      <c r="C157" s="377"/>
      <c r="D157" s="11"/>
      <c r="E157" s="11"/>
      <c r="F157" s="11"/>
      <c r="G157" s="11"/>
      <c r="H157" s="11"/>
      <c r="I157" s="11"/>
      <c r="J157" s="11"/>
      <c r="K157" s="28">
        <v>0</v>
      </c>
      <c r="L157" s="28">
        <v>0</v>
      </c>
      <c r="M157" s="28">
        <v>0</v>
      </c>
      <c r="N157" s="19">
        <f t="shared" si="58"/>
        <v>0</v>
      </c>
    </row>
    <row r="158" spans="1:14" ht="18">
      <c r="A158" s="373" t="s">
        <v>122</v>
      </c>
      <c r="B158" s="364"/>
      <c r="C158" s="364"/>
      <c r="D158" s="34"/>
      <c r="E158" s="34"/>
      <c r="F158" s="34"/>
      <c r="G158" s="34"/>
      <c r="H158" s="34"/>
      <c r="I158" s="34"/>
      <c r="J158" s="34"/>
      <c r="K158" s="35">
        <v>0</v>
      </c>
      <c r="L158" s="35">
        <v>0</v>
      </c>
      <c r="M158" s="35">
        <v>0</v>
      </c>
      <c r="N158" s="36">
        <f t="shared" si="58"/>
        <v>0</v>
      </c>
    </row>
    <row r="159" spans="1:14" ht="18.600000000000001" thickBot="1">
      <c r="A159" s="376" t="s">
        <v>123</v>
      </c>
      <c r="B159" s="377"/>
      <c r="C159" s="377"/>
      <c r="D159" s="37"/>
      <c r="E159" s="37"/>
      <c r="F159" s="37"/>
      <c r="G159" s="37"/>
      <c r="H159" s="37"/>
      <c r="I159" s="37"/>
      <c r="J159" s="37"/>
      <c r="K159" s="38">
        <v>0</v>
      </c>
      <c r="L159" s="38">
        <v>0</v>
      </c>
      <c r="M159" s="38">
        <v>0</v>
      </c>
      <c r="N159" s="39">
        <f t="shared" si="58"/>
        <v>0</v>
      </c>
    </row>
    <row r="160" spans="1:14" ht="18">
      <c r="A160" s="373" t="s">
        <v>122</v>
      </c>
      <c r="B160" s="364"/>
      <c r="C160" s="364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19">
        <f t="shared" si="58"/>
        <v>0</v>
      </c>
    </row>
    <row r="161" spans="1:14" ht="18.600000000000001" thickBot="1">
      <c r="A161" s="376" t="s">
        <v>123</v>
      </c>
      <c r="B161" s="377"/>
      <c r="C161" s="377"/>
      <c r="D161" s="11"/>
      <c r="E161" s="11"/>
      <c r="F161" s="11"/>
      <c r="G161" s="11"/>
      <c r="H161" s="11"/>
      <c r="I161" s="11"/>
      <c r="J161" s="11"/>
      <c r="K161" s="28">
        <v>0</v>
      </c>
      <c r="L161" s="28">
        <v>0</v>
      </c>
      <c r="M161" s="28">
        <v>0</v>
      </c>
      <c r="N161" s="19">
        <f t="shared" si="58"/>
        <v>0</v>
      </c>
    </row>
    <row r="162" spans="1:14" ht="18">
      <c r="A162" s="373" t="s">
        <v>122</v>
      </c>
      <c r="B162" s="364"/>
      <c r="C162" s="364"/>
      <c r="D162" s="34"/>
      <c r="E162" s="34"/>
      <c r="F162" s="34"/>
      <c r="G162" s="34"/>
      <c r="H162" s="34"/>
      <c r="I162" s="34"/>
      <c r="J162" s="34"/>
      <c r="K162" s="35">
        <v>0</v>
      </c>
      <c r="L162" s="35">
        <v>0</v>
      </c>
      <c r="M162" s="35">
        <v>0</v>
      </c>
      <c r="N162" s="36">
        <f t="shared" si="58"/>
        <v>0</v>
      </c>
    </row>
    <row r="163" spans="1:14" ht="18.600000000000001" thickBot="1">
      <c r="A163" s="376" t="s">
        <v>123</v>
      </c>
      <c r="B163" s="377"/>
      <c r="C163" s="377"/>
      <c r="D163" s="37"/>
      <c r="E163" s="37"/>
      <c r="F163" s="37"/>
      <c r="G163" s="37"/>
      <c r="H163" s="37"/>
      <c r="I163" s="37"/>
      <c r="J163" s="37"/>
      <c r="K163" s="38">
        <v>0</v>
      </c>
      <c r="L163" s="38">
        <v>0</v>
      </c>
      <c r="M163" s="38">
        <v>0</v>
      </c>
      <c r="N163" s="39">
        <f t="shared" si="58"/>
        <v>0</v>
      </c>
    </row>
    <row r="164" spans="1:14" ht="18.75" hidden="1" customHeight="1">
      <c r="A164" s="373" t="s">
        <v>122</v>
      </c>
      <c r="B164" s="364"/>
      <c r="C164" s="364"/>
      <c r="D164" s="11"/>
      <c r="E164" s="11"/>
      <c r="F164" s="11"/>
      <c r="G164" s="11"/>
      <c r="H164" s="11"/>
      <c r="I164" s="11"/>
      <c r="J164" s="11"/>
      <c r="K164" s="28">
        <v>0</v>
      </c>
      <c r="L164" s="28">
        <v>0</v>
      </c>
      <c r="M164" s="28">
        <v>0</v>
      </c>
      <c r="N164" s="19">
        <f t="shared" si="58"/>
        <v>0</v>
      </c>
    </row>
    <row r="165" spans="1:14" ht="19.5" hidden="1" customHeight="1">
      <c r="A165" s="376" t="s">
        <v>123</v>
      </c>
      <c r="B165" s="377"/>
      <c r="C165" s="377"/>
      <c r="D165" s="37"/>
      <c r="E165" s="37"/>
      <c r="F165" s="37"/>
      <c r="G165" s="37"/>
      <c r="H165" s="37"/>
      <c r="I165" s="37"/>
      <c r="J165" s="37"/>
      <c r="K165" s="38">
        <v>0</v>
      </c>
      <c r="L165" s="38">
        <v>0</v>
      </c>
      <c r="M165" s="38">
        <v>0</v>
      </c>
      <c r="N165" s="39">
        <f t="shared" si="58"/>
        <v>0</v>
      </c>
    </row>
    <row r="166" spans="1:14" ht="18.75" hidden="1" customHeight="1">
      <c r="A166" s="373" t="s">
        <v>122</v>
      </c>
      <c r="B166" s="364"/>
      <c r="C166" s="364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19">
        <f t="shared" si="58"/>
        <v>0</v>
      </c>
    </row>
    <row r="167" spans="1:14" ht="19.5" hidden="1" customHeight="1">
      <c r="A167" s="376" t="s">
        <v>123</v>
      </c>
      <c r="B167" s="377"/>
      <c r="C167" s="377"/>
      <c r="D167" s="11"/>
      <c r="E167" s="11"/>
      <c r="F167" s="11"/>
      <c r="G167" s="11"/>
      <c r="H167" s="11"/>
      <c r="I167" s="11"/>
      <c r="J167" s="11"/>
      <c r="K167" s="28">
        <v>0</v>
      </c>
      <c r="L167" s="28">
        <v>0</v>
      </c>
      <c r="M167" s="28">
        <v>0</v>
      </c>
      <c r="N167" s="19">
        <f t="shared" si="58"/>
        <v>0</v>
      </c>
    </row>
    <row r="168" spans="1:14" ht="18.75" hidden="1" customHeight="1">
      <c r="A168" s="373" t="s">
        <v>122</v>
      </c>
      <c r="B168" s="364"/>
      <c r="C168" s="364"/>
      <c r="D168" s="34"/>
      <c r="E168" s="34"/>
      <c r="F168" s="34"/>
      <c r="G168" s="34"/>
      <c r="H168" s="34"/>
      <c r="I168" s="34"/>
      <c r="J168" s="34"/>
      <c r="K168" s="35">
        <v>0</v>
      </c>
      <c r="L168" s="35">
        <v>0</v>
      </c>
      <c r="M168" s="35">
        <v>0</v>
      </c>
      <c r="N168" s="36">
        <f t="shared" si="58"/>
        <v>0</v>
      </c>
    </row>
    <row r="169" spans="1:14" ht="19.5" hidden="1" customHeight="1">
      <c r="A169" s="376" t="s">
        <v>123</v>
      </c>
      <c r="B169" s="377"/>
      <c r="C169" s="377"/>
      <c r="D169" s="37"/>
      <c r="E169" s="37"/>
      <c r="F169" s="37"/>
      <c r="G169" s="37"/>
      <c r="H169" s="37"/>
      <c r="I169" s="37"/>
      <c r="J169" s="37"/>
      <c r="K169" s="38">
        <v>0</v>
      </c>
      <c r="L169" s="38">
        <v>0</v>
      </c>
      <c r="M169" s="38">
        <v>0</v>
      </c>
      <c r="N169" s="39">
        <f t="shared" si="58"/>
        <v>0</v>
      </c>
    </row>
    <row r="170" spans="1:14" ht="18.75" hidden="1" customHeight="1">
      <c r="A170" s="373" t="s">
        <v>122</v>
      </c>
      <c r="B170" s="364"/>
      <c r="C170" s="364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19">
        <f t="shared" si="58"/>
        <v>0</v>
      </c>
    </row>
    <row r="171" spans="1:14" ht="19.5" hidden="1" customHeight="1">
      <c r="A171" s="376" t="s">
        <v>123</v>
      </c>
      <c r="B171" s="377"/>
      <c r="C171" s="377"/>
      <c r="D171" s="11"/>
      <c r="E171" s="11"/>
      <c r="F171" s="11"/>
      <c r="G171" s="11"/>
      <c r="H171" s="11"/>
      <c r="I171" s="11"/>
      <c r="J171" s="11"/>
      <c r="K171" s="28">
        <v>0</v>
      </c>
      <c r="L171" s="28">
        <v>0</v>
      </c>
      <c r="M171" s="28">
        <v>0</v>
      </c>
      <c r="N171" s="19">
        <f t="shared" si="58"/>
        <v>0</v>
      </c>
    </row>
    <row r="172" spans="1:14" ht="18.75" hidden="1" customHeight="1">
      <c r="A172" s="373" t="s">
        <v>122</v>
      </c>
      <c r="B172" s="364"/>
      <c r="C172" s="364"/>
      <c r="D172" s="34"/>
      <c r="E172" s="34"/>
      <c r="F172" s="34"/>
      <c r="G172" s="34"/>
      <c r="H172" s="34"/>
      <c r="I172" s="34"/>
      <c r="J172" s="34"/>
      <c r="K172" s="35">
        <v>0</v>
      </c>
      <c r="L172" s="35">
        <v>0</v>
      </c>
      <c r="M172" s="35">
        <v>0</v>
      </c>
      <c r="N172" s="36">
        <f t="shared" si="58"/>
        <v>0</v>
      </c>
    </row>
    <row r="173" spans="1:14" ht="19.5" hidden="1" customHeight="1">
      <c r="A173" s="376" t="s">
        <v>123</v>
      </c>
      <c r="B173" s="377"/>
      <c r="C173" s="377"/>
      <c r="D173" s="37"/>
      <c r="E173" s="37"/>
      <c r="F173" s="37"/>
      <c r="G173" s="37"/>
      <c r="H173" s="37"/>
      <c r="I173" s="37"/>
      <c r="J173" s="37"/>
      <c r="K173" s="38">
        <v>0</v>
      </c>
      <c r="L173" s="38">
        <v>0</v>
      </c>
      <c r="M173" s="38">
        <v>0</v>
      </c>
      <c r="N173" s="39">
        <f t="shared" si="58"/>
        <v>0</v>
      </c>
    </row>
    <row r="174" spans="1:14" ht="18.75" hidden="1" customHeight="1">
      <c r="A174" s="373" t="s">
        <v>122</v>
      </c>
      <c r="B174" s="364"/>
      <c r="C174" s="364"/>
      <c r="D174" s="11"/>
      <c r="E174" s="11"/>
      <c r="F174" s="11"/>
      <c r="G174" s="11"/>
      <c r="H174" s="11"/>
      <c r="I174" s="11"/>
      <c r="J174" s="11"/>
      <c r="K174" s="28">
        <v>0</v>
      </c>
      <c r="L174" s="28">
        <v>0</v>
      </c>
      <c r="M174" s="28">
        <v>0</v>
      </c>
      <c r="N174" s="19">
        <f t="shared" si="58"/>
        <v>0</v>
      </c>
    </row>
    <row r="175" spans="1:14" ht="19.5" hidden="1" customHeight="1">
      <c r="A175" s="376" t="s">
        <v>123</v>
      </c>
      <c r="B175" s="377"/>
      <c r="C175" s="377"/>
      <c r="D175" s="37"/>
      <c r="E175" s="37"/>
      <c r="F175" s="37"/>
      <c r="G175" s="37"/>
      <c r="H175" s="37"/>
      <c r="I175" s="37"/>
      <c r="J175" s="37"/>
      <c r="K175" s="38">
        <v>0</v>
      </c>
      <c r="L175" s="38">
        <v>0</v>
      </c>
      <c r="M175" s="38">
        <v>0</v>
      </c>
      <c r="N175" s="39">
        <f t="shared" si="58"/>
        <v>0</v>
      </c>
    </row>
    <row r="176" spans="1:14" ht="18.75" hidden="1" customHeight="1">
      <c r="A176" s="373" t="s">
        <v>122</v>
      </c>
      <c r="B176" s="364"/>
      <c r="C176" s="364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19">
        <f t="shared" si="58"/>
        <v>0</v>
      </c>
    </row>
    <row r="177" spans="1:14" ht="19.5" hidden="1" customHeight="1">
      <c r="A177" s="376" t="s">
        <v>123</v>
      </c>
      <c r="B177" s="377"/>
      <c r="C177" s="377"/>
      <c r="D177" s="11"/>
      <c r="E177" s="11"/>
      <c r="F177" s="11"/>
      <c r="G177" s="11"/>
      <c r="H177" s="11"/>
      <c r="I177" s="11"/>
      <c r="J177" s="11"/>
      <c r="K177" s="28">
        <v>0</v>
      </c>
      <c r="L177" s="28">
        <v>0</v>
      </c>
      <c r="M177" s="28">
        <v>0</v>
      </c>
      <c r="N177" s="19">
        <f t="shared" si="58"/>
        <v>0</v>
      </c>
    </row>
    <row r="178" spans="1:14" ht="18.75" hidden="1" customHeight="1">
      <c r="A178" s="373" t="s">
        <v>122</v>
      </c>
      <c r="B178" s="364"/>
      <c r="C178" s="364"/>
      <c r="D178" s="34"/>
      <c r="E178" s="34"/>
      <c r="F178" s="34"/>
      <c r="G178" s="34"/>
      <c r="H178" s="34"/>
      <c r="I178" s="34"/>
      <c r="J178" s="34"/>
      <c r="K178" s="35">
        <v>0</v>
      </c>
      <c r="L178" s="35">
        <v>0</v>
      </c>
      <c r="M178" s="35">
        <v>0</v>
      </c>
      <c r="N178" s="36">
        <f t="shared" si="58"/>
        <v>0</v>
      </c>
    </row>
    <row r="179" spans="1:14" ht="19.5" hidden="1" customHeight="1">
      <c r="A179" s="376" t="s">
        <v>123</v>
      </c>
      <c r="B179" s="377"/>
      <c r="C179" s="377"/>
      <c r="D179" s="37"/>
      <c r="E179" s="37"/>
      <c r="F179" s="37"/>
      <c r="G179" s="37"/>
      <c r="H179" s="37"/>
      <c r="I179" s="37"/>
      <c r="J179" s="37"/>
      <c r="K179" s="38">
        <v>0</v>
      </c>
      <c r="L179" s="38">
        <v>0</v>
      </c>
      <c r="M179" s="38">
        <v>0</v>
      </c>
      <c r="N179" s="39">
        <f t="shared" si="58"/>
        <v>0</v>
      </c>
    </row>
    <row r="180" spans="1:14" ht="18.75" hidden="1" customHeight="1">
      <c r="A180" s="373" t="s">
        <v>122</v>
      </c>
      <c r="B180" s="364"/>
      <c r="C180" s="364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19">
        <f t="shared" si="58"/>
        <v>0</v>
      </c>
    </row>
    <row r="181" spans="1:14" ht="19.5" hidden="1" customHeight="1">
      <c r="A181" s="376" t="s">
        <v>123</v>
      </c>
      <c r="B181" s="377"/>
      <c r="C181" s="377"/>
      <c r="D181" s="11"/>
      <c r="E181" s="11"/>
      <c r="F181" s="11"/>
      <c r="G181" s="11"/>
      <c r="H181" s="11"/>
      <c r="I181" s="11"/>
      <c r="J181" s="11"/>
      <c r="K181" s="28">
        <v>0</v>
      </c>
      <c r="L181" s="28">
        <v>0</v>
      </c>
      <c r="M181" s="28">
        <v>0</v>
      </c>
      <c r="N181" s="19">
        <f t="shared" si="58"/>
        <v>0</v>
      </c>
    </row>
    <row r="182" spans="1:14" ht="18.75" hidden="1" customHeight="1">
      <c r="A182" s="373" t="s">
        <v>122</v>
      </c>
      <c r="B182" s="364"/>
      <c r="C182" s="364"/>
      <c r="D182" s="34"/>
      <c r="E182" s="34"/>
      <c r="F182" s="34"/>
      <c r="G182" s="34"/>
      <c r="H182" s="34"/>
      <c r="I182" s="34"/>
      <c r="J182" s="34"/>
      <c r="K182" s="35">
        <v>0</v>
      </c>
      <c r="L182" s="35">
        <v>0</v>
      </c>
      <c r="M182" s="35">
        <v>0</v>
      </c>
      <c r="N182" s="36">
        <f t="shared" si="58"/>
        <v>0</v>
      </c>
    </row>
    <row r="183" spans="1:14" ht="19.5" hidden="1" customHeight="1">
      <c r="A183" s="376" t="s">
        <v>123</v>
      </c>
      <c r="B183" s="377"/>
      <c r="C183" s="377"/>
      <c r="D183" s="37"/>
      <c r="E183" s="37"/>
      <c r="F183" s="37"/>
      <c r="G183" s="37"/>
      <c r="H183" s="37"/>
      <c r="I183" s="37"/>
      <c r="J183" s="37"/>
      <c r="K183" s="38">
        <v>0</v>
      </c>
      <c r="L183" s="38">
        <v>0</v>
      </c>
      <c r="M183" s="38">
        <v>0</v>
      </c>
      <c r="N183" s="39">
        <f t="shared" si="58"/>
        <v>0</v>
      </c>
    </row>
    <row r="184" spans="1:14" s="7" customFormat="1" ht="18">
      <c r="A184" s="29" t="s">
        <v>41</v>
      </c>
      <c r="B184" s="29"/>
      <c r="C184" s="29"/>
      <c r="D184" s="29"/>
      <c r="E184" s="29"/>
      <c r="F184" s="29"/>
      <c r="G184" s="29"/>
      <c r="H184" s="29"/>
      <c r="I184" s="29"/>
      <c r="J184" s="44" t="s">
        <v>124</v>
      </c>
      <c r="K184" s="32">
        <f t="shared" ref="K184:N184" si="59">SUM(K154:K183)</f>
        <v>0</v>
      </c>
      <c r="L184" s="32">
        <f t="shared" si="59"/>
        <v>0</v>
      </c>
      <c r="M184" s="32">
        <f t="shared" si="59"/>
        <v>0</v>
      </c>
      <c r="N184" s="33">
        <f t="shared" si="59"/>
        <v>0</v>
      </c>
    </row>
    <row r="185" spans="1:14" ht="18">
      <c r="A185" s="364"/>
      <c r="B185" s="364"/>
      <c r="C185" s="364"/>
      <c r="D185" s="11"/>
      <c r="E185" s="11"/>
      <c r="F185" s="11"/>
      <c r="G185" s="11"/>
      <c r="H185" s="11"/>
      <c r="I185" s="11"/>
      <c r="J185" s="11"/>
      <c r="K185" s="28"/>
      <c r="L185" s="27"/>
      <c r="M185" s="27"/>
      <c r="N185" s="19"/>
    </row>
    <row r="186" spans="1:14" s="7" customFormat="1" ht="21">
      <c r="A186" s="365" t="s">
        <v>125</v>
      </c>
      <c r="B186" s="365"/>
      <c r="C186" s="365"/>
      <c r="D186" s="279"/>
      <c r="E186" s="279"/>
      <c r="F186" s="279"/>
      <c r="G186" s="279"/>
      <c r="H186" s="279"/>
      <c r="I186" s="279"/>
      <c r="J186" s="279"/>
      <c r="K186" s="280"/>
      <c r="L186" s="280"/>
      <c r="M186" s="280"/>
      <c r="N186" s="281"/>
    </row>
    <row r="187" spans="1:14" s="11" customFormat="1" ht="18">
      <c r="A187" s="16" t="s">
        <v>126</v>
      </c>
      <c r="B187" s="16"/>
      <c r="C187" s="16"/>
      <c r="K187" s="28">
        <f>SUM(K72)</f>
        <v>0</v>
      </c>
      <c r="L187" s="28">
        <f t="shared" ref="L187:M187" si="60">SUM(L72)</f>
        <v>0</v>
      </c>
      <c r="M187" s="28">
        <f t="shared" si="60"/>
        <v>0</v>
      </c>
      <c r="N187" s="19">
        <f>SUM(K187:M187)</f>
        <v>0</v>
      </c>
    </row>
    <row r="188" spans="1:14" s="11" customFormat="1" ht="18">
      <c r="A188" s="16" t="s">
        <v>127</v>
      </c>
      <c r="B188" s="16"/>
      <c r="C188" s="16"/>
      <c r="K188" s="28">
        <f>SUM(K77)</f>
        <v>0</v>
      </c>
      <c r="L188" s="28">
        <f t="shared" ref="L188:M188" si="61">SUM(L77)</f>
        <v>0</v>
      </c>
      <c r="M188" s="28">
        <f t="shared" si="61"/>
        <v>0</v>
      </c>
      <c r="N188" s="19">
        <f>SUM(K188:M188)</f>
        <v>0</v>
      </c>
    </row>
    <row r="189" spans="1:14" s="11" customFormat="1" ht="18">
      <c r="A189" s="16" t="s">
        <v>128</v>
      </c>
      <c r="B189" s="16"/>
      <c r="C189" s="16"/>
      <c r="K189" s="28">
        <f>SUM(K151)</f>
        <v>0</v>
      </c>
      <c r="L189" s="28">
        <f t="shared" ref="L189:M189" si="62">SUM(L151)</f>
        <v>0</v>
      </c>
      <c r="M189" s="28">
        <f t="shared" si="62"/>
        <v>0</v>
      </c>
      <c r="N189" s="19">
        <f>SUM(K189:M189)</f>
        <v>0</v>
      </c>
    </row>
    <row r="190" spans="1:14" s="11" customFormat="1" ht="18">
      <c r="A190" s="16" t="s">
        <v>129</v>
      </c>
      <c r="B190" s="16"/>
      <c r="C190" s="16"/>
      <c r="K190" s="28">
        <f>SUM(K184)</f>
        <v>0</v>
      </c>
      <c r="L190" s="28">
        <f t="shared" ref="L190:M190" si="63">SUM(L184)</f>
        <v>0</v>
      </c>
      <c r="M190" s="28">
        <f t="shared" si="63"/>
        <v>0</v>
      </c>
      <c r="N190" s="19">
        <f>SUM(K190:M190)</f>
        <v>0</v>
      </c>
    </row>
    <row r="191" spans="1:14" s="7" customFormat="1" ht="18">
      <c r="A191" s="139" t="s">
        <v>107</v>
      </c>
      <c r="B191" s="139"/>
      <c r="C191" s="139"/>
      <c r="D191" s="139"/>
      <c r="E191" s="139"/>
      <c r="F191" s="139"/>
      <c r="G191" s="139"/>
      <c r="H191" s="139"/>
      <c r="I191" s="139"/>
      <c r="J191" s="177" t="s">
        <v>130</v>
      </c>
      <c r="K191" s="140">
        <f>SUM(K187:K190)</f>
        <v>0</v>
      </c>
      <c r="L191" s="140">
        <f t="shared" ref="L191:N191" si="64">SUM(L187:L190)</f>
        <v>0</v>
      </c>
      <c r="M191" s="140">
        <f t="shared" si="64"/>
        <v>0</v>
      </c>
      <c r="N191" s="141">
        <f t="shared" si="64"/>
        <v>0</v>
      </c>
    </row>
    <row r="192" spans="1:14" ht="18">
      <c r="A192" s="16"/>
      <c r="B192" s="16"/>
      <c r="C192" s="16"/>
      <c r="D192" s="11"/>
      <c r="E192" s="11"/>
      <c r="F192" s="11"/>
      <c r="G192" s="11"/>
      <c r="H192" s="11"/>
      <c r="I192" s="11"/>
      <c r="J192" s="11"/>
      <c r="K192" s="28"/>
      <c r="L192" s="27"/>
      <c r="M192" s="27"/>
      <c r="N192" s="19"/>
    </row>
    <row r="193" spans="1:14" s="129" customFormat="1" ht="21">
      <c r="A193" s="365" t="s">
        <v>131</v>
      </c>
      <c r="B193" s="371"/>
      <c r="C193" s="371"/>
      <c r="D193" s="282"/>
      <c r="E193" s="282"/>
      <c r="F193" s="282"/>
      <c r="G193" s="282"/>
      <c r="H193" s="282"/>
      <c r="I193" s="282"/>
      <c r="J193" s="282"/>
      <c r="K193" s="283"/>
      <c r="L193" s="284"/>
      <c r="M193" s="284"/>
      <c r="N193" s="285"/>
    </row>
    <row r="194" spans="1:14" ht="18">
      <c r="A194" s="364"/>
      <c r="B194" s="364"/>
      <c r="C194" s="364"/>
      <c r="D194" s="15" t="s">
        <v>132</v>
      </c>
      <c r="E194" s="15"/>
      <c r="F194" s="45" t="s">
        <v>133</v>
      </c>
      <c r="G194" s="15"/>
      <c r="H194" s="15"/>
      <c r="I194" s="15"/>
      <c r="J194" s="15"/>
      <c r="K194" s="28"/>
      <c r="L194" s="18"/>
      <c r="M194" s="18"/>
      <c r="N194" s="19"/>
    </row>
    <row r="195" spans="1:14" ht="18.600000000000001" thickBot="1">
      <c r="A195" s="364" t="s">
        <v>134</v>
      </c>
      <c r="B195" s="364"/>
      <c r="C195" s="364"/>
      <c r="D195" s="46">
        <f>VLOOKUP(A195, 'Source-Protected'!A5:B21, 2, FALSE)</f>
        <v>0</v>
      </c>
      <c r="E195" s="46"/>
      <c r="F195" s="47" t="s">
        <v>135</v>
      </c>
      <c r="G195" s="48"/>
      <c r="H195" s="48"/>
      <c r="I195" s="48"/>
      <c r="J195" s="48"/>
      <c r="K195" s="28">
        <f>$D$195*K199</f>
        <v>0</v>
      </c>
      <c r="L195" s="28">
        <f>$D$195*L199</f>
        <v>0</v>
      </c>
      <c r="M195" s="28">
        <f>$D$195*M199</f>
        <v>0</v>
      </c>
      <c r="N195" s="27">
        <f>SUM(K195:M195)</f>
        <v>0</v>
      </c>
    </row>
    <row r="196" spans="1:14" ht="6.75" hidden="1" customHeight="1">
      <c r="A196" s="364"/>
      <c r="B196" s="364"/>
      <c r="C196" s="364"/>
      <c r="D196" s="11"/>
      <c r="E196" s="11"/>
      <c r="F196" s="11"/>
      <c r="G196" s="11"/>
      <c r="H196" s="11"/>
      <c r="I196" s="11"/>
      <c r="J196" s="11"/>
      <c r="K196" s="28"/>
      <c r="L196" s="27"/>
      <c r="M196" s="27"/>
      <c r="N196" s="19"/>
    </row>
    <row r="197" spans="1:14" s="7" customFormat="1" ht="18.600000000000001" thickBot="1">
      <c r="A197" s="29" t="s">
        <v>136</v>
      </c>
      <c r="B197" s="29"/>
      <c r="C197" s="29"/>
      <c r="D197" s="29"/>
      <c r="E197" s="29"/>
      <c r="F197" s="29"/>
      <c r="G197" s="29"/>
      <c r="H197" s="29"/>
      <c r="I197" s="29"/>
      <c r="J197" s="44" t="s">
        <v>137</v>
      </c>
      <c r="K197" s="302">
        <f>SUM(K191,K195)</f>
        <v>0</v>
      </c>
      <c r="L197" s="302">
        <f t="shared" ref="L197:M197" si="65">SUM(L191,L195)</f>
        <v>0</v>
      </c>
      <c r="M197" s="302">
        <f t="shared" si="65"/>
        <v>0</v>
      </c>
      <c r="N197" s="302">
        <f>SUM(N191+N195)</f>
        <v>0</v>
      </c>
    </row>
    <row r="198" spans="1:14" s="7" customFormat="1" ht="18">
      <c r="A198" s="367"/>
      <c r="B198" s="364"/>
      <c r="C198" s="364"/>
      <c r="D198" s="29"/>
      <c r="E198" s="29"/>
      <c r="F198" s="29"/>
      <c r="G198" s="29"/>
      <c r="H198" s="29"/>
      <c r="I198" s="29"/>
      <c r="J198" s="29"/>
      <c r="K198" s="49"/>
      <c r="L198" s="49"/>
      <c r="M198" s="49"/>
      <c r="N198" s="50"/>
    </row>
    <row r="199" spans="1:14" ht="18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138</v>
      </c>
      <c r="K199" s="51">
        <f>IF($F$195="MTDC",K191-K208,K191)</f>
        <v>0</v>
      </c>
      <c r="L199" s="51">
        <f t="shared" ref="L199:M199" si="66">IF($F$195="MTDC",L191-L208,L191)</f>
        <v>0</v>
      </c>
      <c r="M199" s="51">
        <f t="shared" si="66"/>
        <v>0</v>
      </c>
      <c r="N199" s="51">
        <f>SUM(K199:M199)</f>
        <v>0</v>
      </c>
    </row>
    <row r="200" spans="1:14" ht="18">
      <c r="A200" s="11"/>
      <c r="B200" s="11"/>
      <c r="C200" s="11"/>
      <c r="D200" s="11"/>
      <c r="E200" s="11"/>
      <c r="F200" s="11"/>
      <c r="G200" s="11"/>
      <c r="H200" s="11"/>
      <c r="I200" s="11"/>
      <c r="J200" s="44" t="s">
        <v>139</v>
      </c>
      <c r="K200" s="51">
        <f>'NIH Consortium Wrkst'!B2</f>
        <v>0</v>
      </c>
      <c r="L200" s="51">
        <f>'NIH Consortium Wrkst'!C2</f>
        <v>0</v>
      </c>
      <c r="M200" s="51">
        <f>'NIH Consortium Wrkst'!D2</f>
        <v>0</v>
      </c>
      <c r="N200" s="51">
        <f>SUM(K200:M200)</f>
        <v>0</v>
      </c>
    </row>
    <row r="201" spans="1:14" ht="18">
      <c r="A201" s="52"/>
      <c r="B201" s="16"/>
      <c r="C201" s="16"/>
      <c r="D201" s="11"/>
      <c r="E201" s="11"/>
      <c r="F201" s="11"/>
      <c r="G201" s="11"/>
      <c r="H201" s="11"/>
      <c r="I201" s="11"/>
      <c r="J201" s="11"/>
      <c r="K201" s="51"/>
      <c r="L201" s="51"/>
      <c r="M201" s="51"/>
      <c r="N201" s="51"/>
    </row>
    <row r="202" spans="1:14" ht="18">
      <c r="A202" s="367"/>
      <c r="B202" s="367"/>
      <c r="C202" s="367"/>
      <c r="D202" s="115"/>
      <c r="E202" s="115"/>
      <c r="F202" s="53"/>
      <c r="G202" s="11"/>
      <c r="H202" s="11"/>
      <c r="I202" s="11"/>
      <c r="J202" s="61" t="s">
        <v>140</v>
      </c>
      <c r="K202" s="62"/>
      <c r="L202" s="62"/>
      <c r="M202" s="62"/>
      <c r="N202" s="62"/>
    </row>
    <row r="203" spans="1:14" ht="18">
      <c r="A203" s="367"/>
      <c r="B203" s="367"/>
      <c r="C203" s="367"/>
      <c r="D203" s="116"/>
      <c r="E203" s="116"/>
      <c r="F203" s="11"/>
      <c r="G203" s="11"/>
      <c r="H203" s="11"/>
      <c r="I203" s="11"/>
      <c r="J203" s="44" t="s">
        <v>141</v>
      </c>
      <c r="K203" s="54">
        <f>IF($F$195="MTDC",K149,0)</f>
        <v>0</v>
      </c>
      <c r="L203" s="54">
        <f t="shared" ref="L203:M203" si="67">IF($F$195="MTDC",L149,0)</f>
        <v>0</v>
      </c>
      <c r="M203" s="54">
        <f t="shared" si="67"/>
        <v>0</v>
      </c>
      <c r="N203" s="55">
        <f t="shared" ref="N203:N208" si="68">SUM(K203:M203)</f>
        <v>0</v>
      </c>
    </row>
    <row r="204" spans="1:14" ht="18">
      <c r="A204" s="364"/>
      <c r="B204" s="364"/>
      <c r="C204" s="364"/>
      <c r="D204" s="51"/>
      <c r="E204" s="51"/>
      <c r="F204" s="11"/>
      <c r="G204" s="11"/>
      <c r="H204" s="11"/>
      <c r="I204" s="11"/>
      <c r="J204" s="44" t="s">
        <v>142</v>
      </c>
      <c r="K204" s="54">
        <v>0</v>
      </c>
      <c r="L204" s="54">
        <v>0</v>
      </c>
      <c r="M204" s="54">
        <v>0</v>
      </c>
      <c r="N204" s="56">
        <f t="shared" si="68"/>
        <v>0</v>
      </c>
    </row>
    <row r="205" spans="1:14" ht="18">
      <c r="A205" s="364"/>
      <c r="B205" s="364"/>
      <c r="C205" s="364"/>
      <c r="D205" s="51"/>
      <c r="E205" s="51"/>
      <c r="F205" s="11"/>
      <c r="G205" s="11"/>
      <c r="H205" s="11"/>
      <c r="I205" s="11"/>
      <c r="J205" s="44" t="s">
        <v>143</v>
      </c>
      <c r="K205" s="54">
        <f>IF($F$195="MTDC",K100,0)</f>
        <v>0</v>
      </c>
      <c r="L205" s="54">
        <f>IF($F$195="MTDC",L100,0)</f>
        <v>0</v>
      </c>
      <c r="M205" s="54">
        <f>IF($F$195="MTDC",M100,0)</f>
        <v>0</v>
      </c>
      <c r="N205" s="56">
        <f t="shared" si="68"/>
        <v>0</v>
      </c>
    </row>
    <row r="206" spans="1:14" ht="18">
      <c r="A206" s="364"/>
      <c r="B206" s="364"/>
      <c r="C206" s="364"/>
      <c r="D206" s="51"/>
      <c r="E206" s="51"/>
      <c r="F206" s="11"/>
      <c r="G206" s="11"/>
      <c r="H206" s="11"/>
      <c r="I206" s="11"/>
      <c r="J206" s="44" t="s">
        <v>144</v>
      </c>
      <c r="K206" s="54">
        <f>IF($F$195="MTDC",SUM(K117,K108),0)</f>
        <v>0</v>
      </c>
      <c r="L206" s="54">
        <f t="shared" ref="L206:M206" si="69">IF($F$195="MTDC",SUM(L117,L108),0)</f>
        <v>0</v>
      </c>
      <c r="M206" s="54">
        <f t="shared" si="69"/>
        <v>0</v>
      </c>
      <c r="N206" s="56">
        <f t="shared" si="68"/>
        <v>0</v>
      </c>
    </row>
    <row r="207" spans="1:14" ht="18">
      <c r="A207" s="367"/>
      <c r="B207" s="367"/>
      <c r="C207" s="367"/>
      <c r="D207" s="116"/>
      <c r="E207" s="116"/>
      <c r="F207" s="11"/>
      <c r="G207" s="11"/>
      <c r="H207" s="11"/>
      <c r="I207" s="11"/>
      <c r="J207" s="44" t="s">
        <v>145</v>
      </c>
      <c r="K207" s="54">
        <f>IF($F$195="MTDC",SUM(K155,K157,K159,K161,K163,K165,K167,K169,K171,K173,K175,K177,K179,K181,K183),0)</f>
        <v>0</v>
      </c>
      <c r="L207" s="54">
        <f>IF($F$195="MTDC",SUM(L155,L157,L159,L161,L163,L165,L167,L169,L171,L173,L175,L177,L179,L181,L183),0)</f>
        <v>0</v>
      </c>
      <c r="M207" s="54">
        <f t="shared" ref="M207" si="70">IF($F$195="MTDC",SUM(M155,M157,M159,M161,M163,M165,M167,M169,M171,M173,M175,M177,M179,M181,M183),0)</f>
        <v>0</v>
      </c>
      <c r="N207" s="57">
        <f t="shared" si="68"/>
        <v>0</v>
      </c>
    </row>
    <row r="208" spans="1:14" ht="18">
      <c r="A208" s="29"/>
      <c r="B208" s="29"/>
      <c r="C208" s="29"/>
      <c r="D208" s="116"/>
      <c r="E208" s="116"/>
      <c r="F208" s="11"/>
      <c r="G208" s="11"/>
      <c r="H208" s="11"/>
      <c r="I208" s="11"/>
      <c r="J208" s="44" t="s">
        <v>146</v>
      </c>
      <c r="K208" s="58">
        <f>SUM(K203:K207)</f>
        <v>0</v>
      </c>
      <c r="L208" s="59">
        <f>SUM(L203:L207)</f>
        <v>0</v>
      </c>
      <c r="M208" s="59">
        <f>SUM(M203:M207)</f>
        <v>0</v>
      </c>
      <c r="N208" s="60">
        <f t="shared" si="68"/>
        <v>0</v>
      </c>
    </row>
    <row r="209" spans="1:14" ht="18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ht="23.45">
      <c r="K210" s="351">
        <f>K3</f>
        <v>0</v>
      </c>
      <c r="L210" s="351"/>
      <c r="M210" s="351"/>
      <c r="N210" s="351"/>
    </row>
  </sheetData>
  <mergeCells count="155">
    <mergeCell ref="A172:C172"/>
    <mergeCell ref="A173:C173"/>
    <mergeCell ref="A81:C81"/>
    <mergeCell ref="A85:C85"/>
    <mergeCell ref="A136:C136"/>
    <mergeCell ref="A147:C147"/>
    <mergeCell ref="A126:C126"/>
    <mergeCell ref="A127:C127"/>
    <mergeCell ref="A128:C128"/>
    <mergeCell ref="A129:C129"/>
    <mergeCell ref="A130:C130"/>
    <mergeCell ref="A110:C110"/>
    <mergeCell ref="A118:C118"/>
    <mergeCell ref="A119:C119"/>
    <mergeCell ref="A106:C106"/>
    <mergeCell ref="A107:C107"/>
    <mergeCell ref="A105:C105"/>
    <mergeCell ref="A159:C159"/>
    <mergeCell ref="A160:C160"/>
    <mergeCell ref="A102:C102"/>
    <mergeCell ref="A103:C103"/>
    <mergeCell ref="A104:C104"/>
    <mergeCell ref="A137:C137"/>
    <mergeCell ref="A125:C125"/>
    <mergeCell ref="A1:N1"/>
    <mergeCell ref="A166:C166"/>
    <mergeCell ref="A167:C167"/>
    <mergeCell ref="A168:C168"/>
    <mergeCell ref="A169:C169"/>
    <mergeCell ref="A170:C170"/>
    <mergeCell ref="A171:C171"/>
    <mergeCell ref="A144:C144"/>
    <mergeCell ref="A124:C124"/>
    <mergeCell ref="A146:C146"/>
    <mergeCell ref="A161:C161"/>
    <mergeCell ref="A162:C162"/>
    <mergeCell ref="A163:C163"/>
    <mergeCell ref="A164:C164"/>
    <mergeCell ref="A165:C165"/>
    <mergeCell ref="A155:C155"/>
    <mergeCell ref="A156:C156"/>
    <mergeCell ref="A148:C148"/>
    <mergeCell ref="A157:C157"/>
    <mergeCell ref="A158:C158"/>
    <mergeCell ref="A131:C131"/>
    <mergeCell ref="A109:C109"/>
    <mergeCell ref="A87:C87"/>
    <mergeCell ref="A95:C95"/>
    <mergeCell ref="A174:C174"/>
    <mergeCell ref="A204:C20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61:C61"/>
    <mergeCell ref="A145:C145"/>
    <mergeCell ref="A79:C79"/>
    <mergeCell ref="K210:N210"/>
    <mergeCell ref="A203:C203"/>
    <mergeCell ref="A205:C205"/>
    <mergeCell ref="A206:C206"/>
    <mergeCell ref="A207:C207"/>
    <mergeCell ref="A202:C202"/>
    <mergeCell ref="A193:C193"/>
    <mergeCell ref="A194:C194"/>
    <mergeCell ref="A195:C195"/>
    <mergeCell ref="A198:C198"/>
    <mergeCell ref="A185:C185"/>
    <mergeCell ref="A113:C113"/>
    <mergeCell ref="A114:C114"/>
    <mergeCell ref="A111:C111"/>
    <mergeCell ref="A196:C196"/>
    <mergeCell ref="A186:C186"/>
    <mergeCell ref="A112:C112"/>
    <mergeCell ref="A115:C115"/>
    <mergeCell ref="A154:C154"/>
    <mergeCell ref="A116:C116"/>
    <mergeCell ref="A153:C153"/>
    <mergeCell ref="A39:C39"/>
    <mergeCell ref="A149:C149"/>
    <mergeCell ref="A152:C152"/>
    <mergeCell ref="A78:C78"/>
    <mergeCell ref="A64:C64"/>
    <mergeCell ref="A65:C65"/>
    <mergeCell ref="A30:C30"/>
    <mergeCell ref="A31:C31"/>
    <mergeCell ref="A32:C32"/>
    <mergeCell ref="A33:C33"/>
    <mergeCell ref="A34:C34"/>
    <mergeCell ref="A38:C38"/>
    <mergeCell ref="A47:C47"/>
    <mergeCell ref="A48:C48"/>
    <mergeCell ref="A49:C49"/>
    <mergeCell ref="A51:C51"/>
    <mergeCell ref="A75:C75"/>
    <mergeCell ref="A71:C71"/>
    <mergeCell ref="A73:C73"/>
    <mergeCell ref="A74:C74"/>
    <mergeCell ref="A76:C76"/>
    <mergeCell ref="A59:C59"/>
    <mergeCell ref="A60:C60"/>
    <mergeCell ref="A53:C53"/>
    <mergeCell ref="A62:C62"/>
    <mergeCell ref="A58:C58"/>
    <mergeCell ref="A54:C54"/>
    <mergeCell ref="A56:C56"/>
    <mergeCell ref="A57:C57"/>
    <mergeCell ref="A23:C23"/>
    <mergeCell ref="A24:C24"/>
    <mergeCell ref="A25:C25"/>
    <mergeCell ref="H8:J8"/>
    <mergeCell ref="A9:C9"/>
    <mergeCell ref="A40:C40"/>
    <mergeCell ref="A46:C46"/>
    <mergeCell ref="A55:C55"/>
    <mergeCell ref="A42:C42"/>
    <mergeCell ref="A43:C43"/>
    <mergeCell ref="A44:C44"/>
    <mergeCell ref="A45:C45"/>
    <mergeCell ref="A41:C41"/>
    <mergeCell ref="A11:C11"/>
    <mergeCell ref="A12:C12"/>
    <mergeCell ref="A13:C13"/>
    <mergeCell ref="A14:C14"/>
    <mergeCell ref="A15:C15"/>
    <mergeCell ref="A16:C16"/>
    <mergeCell ref="H7:J7"/>
    <mergeCell ref="H6:J6"/>
    <mergeCell ref="H5:J5"/>
    <mergeCell ref="K52:N52"/>
    <mergeCell ref="K37:N37"/>
    <mergeCell ref="A2:A3"/>
    <mergeCell ref="K3:N3"/>
    <mergeCell ref="K2:N2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10:C10"/>
    <mergeCell ref="K36:N36"/>
    <mergeCell ref="F36:J36"/>
    <mergeCell ref="F51:J51"/>
    <mergeCell ref="K51:N51"/>
    <mergeCell ref="A4:C4"/>
    <mergeCell ref="A17:C17"/>
  </mergeCells>
  <phoneticPr fontId="0" type="noConversion"/>
  <dataValidations xWindow="35" yWindow="555" count="2">
    <dataValidation type="list" errorStyle="warning" allowBlank="1" showInputMessage="1" showErrorMessage="1" promptTitle="F&amp;A Rate TYPE" prompt="Select F&amp;A RateType" sqref="A194" xr:uid="{00000000-0002-0000-0000-000000000000}">
      <formula1>Activity</formula1>
    </dataValidation>
    <dataValidation type="list" allowBlank="1" showInputMessage="1" showErrorMessage="1" promptTitle="Select One" sqref="F35" xr:uid="{00000000-0002-0000-0000-000001000000}">
      <formula1>AppTypes</formula1>
    </dataValidation>
  </dataValidations>
  <hyperlinks>
    <hyperlink ref="A143:C143" r:id="rId1" display="F. PARTICIPANT SUPPORT (guidance here)" xr:uid="{00000000-0004-0000-0000-000000000000}"/>
  </hyperlinks>
  <printOptions horizontalCentered="1"/>
  <pageMargins left="0.15" right="0.15" top="0.5" bottom="0.25" header="0.5" footer="0.5"/>
  <pageSetup scale="23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xWindow="35" yWindow="555" count="9">
        <x14:dataValidation type="list" allowBlank="1" showErrorMessage="1" promptTitle="Select Other Staff Type" prompt="Select Other Staff Type" xr:uid="{00000000-0002-0000-0000-000002000000}">
          <x14:formula1>
            <xm:f>'Source-Protected'!$D$17:$D$20</xm:f>
          </x14:formula1>
          <xm:sqref>A53:A62</xm:sqref>
        </x14:dataValidation>
        <x14:dataValidation type="list" allowBlank="1" showErrorMessage="1" promptTitle="Select GRA Type" prompt="Select GRA Type" xr:uid="{00000000-0002-0000-0000-000003000000}">
          <x14:formula1>
            <xm:f>'Source-Protected'!$D$11:$D$15</xm:f>
          </x14:formula1>
          <xm:sqref>A38:A49</xm:sqref>
        </x14:dataValidation>
        <x14:dataValidation type="list" allowBlank="1" showInputMessage="1" showErrorMessage="1" xr:uid="{00000000-0002-0000-0000-000005000000}">
          <x14:formula1>
            <xm:f>'Source-Protected'!$E$21:$E$22</xm:f>
          </x14:formula1>
          <xm:sqref>K3</xm:sqref>
        </x14:dataValidation>
        <x14:dataValidation type="list" allowBlank="1" showInputMessage="1" showErrorMessage="1" xr:uid="{00000000-0002-0000-0000-000006000000}">
          <x14:formula1>
            <xm:f>'Source-Protected'!$D$3:$D$9</xm:f>
          </x14:formula1>
          <xm:sqref>F11:F34</xm:sqref>
        </x14:dataValidation>
        <x14:dataValidation type="list" allowBlank="1" showInputMessage="1" showErrorMessage="1" xr:uid="{00000000-0002-0000-0000-000007000000}">
          <x14:formula1>
            <xm:f>'Source-Protected'!$I$2:$I$6</xm:f>
          </x14:formula1>
          <xm:sqref>E11:E34</xm:sqref>
        </x14:dataValidation>
        <x14:dataValidation type="list" errorStyle="information" allowBlank="1" showInputMessage="1" showErrorMessage="1" promptTitle="Rate Percentage" prompt="Select F&amp;A Rate Percentage" xr:uid="{00000000-0002-0000-0000-000008000000}">
          <x14:formula1>
            <xm:f>'Source-Protected'!$A$7:$A$22</xm:f>
          </x14:formula1>
          <xm:sqref>A195:C195</xm:sqref>
        </x14:dataValidation>
        <x14:dataValidation type="list" allowBlank="1" showInputMessage="1" showErrorMessage="1" xr:uid="{00000000-0002-0000-0000-000009000000}">
          <x14:formula1>
            <xm:f>'Source-Protected'!$A$2:$A$4</xm:f>
          </x14:formula1>
          <xm:sqref>F195</xm:sqref>
        </x14:dataValidation>
        <x14:dataValidation type="list" allowBlank="1" showInputMessage="1" showErrorMessage="1" xr:uid="{00000000-0002-0000-0000-00000A000000}">
          <x14:formula1>
            <xm:f>'Source-Protected'!$B$2:$B$4</xm:f>
          </x14:formula1>
          <xm:sqref>D11:D34</xm:sqref>
        </x14:dataValidation>
        <x14:dataValidation type="list" allowBlank="1" showInputMessage="1" showErrorMessage="1" xr:uid="{00000000-0002-0000-0000-000004000000}">
          <x14:formula1>
            <xm:f>'Source-Protected'!$F$5:$F$7</xm:f>
          </x14:formula1>
          <xm:sqref>D4:E8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M64"/>
  <sheetViews>
    <sheetView topLeftCell="B1" workbookViewId="0">
      <selection activeCell="B28" sqref="B28"/>
    </sheetView>
  </sheetViews>
  <sheetFormatPr defaultRowHeight="13.15"/>
  <cols>
    <col min="1" max="1" width="43.5703125" bestFit="1" customWidth="1"/>
    <col min="4" max="4" width="24" bestFit="1" customWidth="1"/>
  </cols>
  <sheetData>
    <row r="1" spans="1:13">
      <c r="H1" s="405"/>
      <c r="I1" s="405"/>
      <c r="J1" s="405"/>
      <c r="K1" s="405"/>
      <c r="L1" s="405"/>
      <c r="M1" s="405"/>
    </row>
    <row r="2" spans="1:13">
      <c r="A2" s="1" t="s">
        <v>257</v>
      </c>
      <c r="B2" s="1" t="s">
        <v>24</v>
      </c>
      <c r="I2" s="2" t="s">
        <v>25</v>
      </c>
    </row>
    <row r="3" spans="1:13">
      <c r="A3" s="1" t="s">
        <v>135</v>
      </c>
      <c r="B3" s="1" t="s">
        <v>5</v>
      </c>
      <c r="D3" s="2" t="s">
        <v>26</v>
      </c>
      <c r="I3" s="1" t="s">
        <v>258</v>
      </c>
    </row>
    <row r="4" spans="1:13">
      <c r="A4" s="1" t="s">
        <v>259</v>
      </c>
      <c r="B4" s="1" t="s">
        <v>6</v>
      </c>
      <c r="D4" s="1" t="s">
        <v>152</v>
      </c>
      <c r="I4" s="1" t="s">
        <v>260</v>
      </c>
    </row>
    <row r="5" spans="1:13">
      <c r="D5" s="1" t="s">
        <v>261</v>
      </c>
      <c r="F5" s="2" t="s">
        <v>262</v>
      </c>
      <c r="I5" s="1" t="s">
        <v>263</v>
      </c>
    </row>
    <row r="6" spans="1:13">
      <c r="A6" s="2" t="s">
        <v>264</v>
      </c>
      <c r="B6" s="3">
        <v>0</v>
      </c>
      <c r="C6" s="1"/>
      <c r="D6" s="1" t="s">
        <v>246</v>
      </c>
      <c r="F6" s="1" t="s">
        <v>5</v>
      </c>
      <c r="I6" s="1" t="s">
        <v>265</v>
      </c>
    </row>
    <row r="7" spans="1:13">
      <c r="A7" s="1" t="s">
        <v>266</v>
      </c>
      <c r="B7" s="3">
        <v>0.59099999999999997</v>
      </c>
      <c r="C7" s="1"/>
      <c r="D7" s="1" t="s">
        <v>267</v>
      </c>
      <c r="F7" s="1" t="s">
        <v>6</v>
      </c>
    </row>
    <row r="8" spans="1:13">
      <c r="A8" s="1" t="s">
        <v>268</v>
      </c>
      <c r="B8" s="3">
        <v>0.26</v>
      </c>
      <c r="C8" s="1"/>
      <c r="D8" s="1" t="s">
        <v>269</v>
      </c>
    </row>
    <row r="9" spans="1:13">
      <c r="A9" s="1" t="s">
        <v>270</v>
      </c>
      <c r="B9" s="3">
        <v>0.28199999999999997</v>
      </c>
      <c r="C9" s="1"/>
      <c r="D9" s="1" t="s">
        <v>271</v>
      </c>
    </row>
    <row r="10" spans="1:13">
      <c r="A10" s="1" t="s">
        <v>272</v>
      </c>
      <c r="B10" s="3">
        <v>0.73299999999999998</v>
      </c>
      <c r="C10" s="1"/>
      <c r="D10" s="1"/>
    </row>
    <row r="11" spans="1:13">
      <c r="A11" s="1" t="s">
        <v>273</v>
      </c>
      <c r="B11" s="3">
        <v>0.40200000000000002</v>
      </c>
      <c r="C11" s="1"/>
      <c r="D11" s="2" t="s">
        <v>37</v>
      </c>
    </row>
    <row r="12" spans="1:13">
      <c r="A12" s="1" t="s">
        <v>274</v>
      </c>
      <c r="B12" s="3">
        <v>0.42399999999999999</v>
      </c>
      <c r="C12" s="1"/>
      <c r="D12" s="1" t="s">
        <v>275</v>
      </c>
    </row>
    <row r="13" spans="1:13">
      <c r="A13" s="1" t="s">
        <v>276</v>
      </c>
      <c r="B13" s="3">
        <v>0.55500000000000005</v>
      </c>
      <c r="C13" s="1"/>
      <c r="D13" s="1" t="s">
        <v>277</v>
      </c>
    </row>
    <row r="14" spans="1:13">
      <c r="A14" s="1" t="s">
        <v>278</v>
      </c>
      <c r="B14" s="3">
        <v>0.26</v>
      </c>
      <c r="C14" s="1"/>
      <c r="D14" s="1" t="s">
        <v>279</v>
      </c>
    </row>
    <row r="15" spans="1:13">
      <c r="A15" s="1" t="s">
        <v>280</v>
      </c>
      <c r="B15" s="3">
        <v>0.35199999999999998</v>
      </c>
      <c r="D15" s="1" t="s">
        <v>281</v>
      </c>
    </row>
    <row r="16" spans="1:13">
      <c r="A16" s="1" t="s">
        <v>282</v>
      </c>
      <c r="B16" s="3">
        <v>0.41799999999999998</v>
      </c>
    </row>
    <row r="17" spans="1:5">
      <c r="A17" s="1" t="s">
        <v>283</v>
      </c>
      <c r="B17" s="3">
        <v>0.26</v>
      </c>
      <c r="D17" s="2" t="s">
        <v>40</v>
      </c>
    </row>
    <row r="18" spans="1:5">
      <c r="A18" s="1" t="s">
        <v>284</v>
      </c>
      <c r="B18" s="3">
        <v>0.27300000000000002</v>
      </c>
      <c r="D18" s="1" t="s">
        <v>285</v>
      </c>
    </row>
    <row r="19" spans="1:5">
      <c r="A19" s="1" t="s">
        <v>286</v>
      </c>
      <c r="B19" s="3">
        <v>0.1</v>
      </c>
      <c r="D19" s="1" t="s">
        <v>287</v>
      </c>
    </row>
    <row r="20" spans="1:5">
      <c r="A20" s="1" t="s">
        <v>288</v>
      </c>
      <c r="B20" s="3">
        <v>0</v>
      </c>
      <c r="D20" s="1"/>
    </row>
    <row r="21" spans="1:5">
      <c r="A21" s="1" t="s">
        <v>134</v>
      </c>
      <c r="B21" s="3">
        <v>0</v>
      </c>
      <c r="D21" s="2" t="s">
        <v>289</v>
      </c>
      <c r="E21" s="2" t="s">
        <v>161</v>
      </c>
    </row>
    <row r="22" spans="1:5">
      <c r="A22" s="1"/>
      <c r="B22" s="3"/>
      <c r="D22" s="1" t="s">
        <v>290</v>
      </c>
      <c r="E22" s="2" t="s">
        <v>291</v>
      </c>
    </row>
    <row r="23" spans="1:5">
      <c r="A23" s="1"/>
      <c r="B23" s="3"/>
      <c r="D23" s="1" t="s">
        <v>292</v>
      </c>
    </row>
    <row r="24" spans="1:5">
      <c r="A24" s="1" t="s">
        <v>265</v>
      </c>
      <c r="B24" s="3">
        <v>0.314</v>
      </c>
      <c r="D24" s="1" t="s">
        <v>293</v>
      </c>
    </row>
    <row r="25" spans="1:5">
      <c r="A25" s="1" t="s">
        <v>294</v>
      </c>
      <c r="B25" s="3">
        <v>7.3999999999999996E-2</v>
      </c>
      <c r="D25" s="1" t="s">
        <v>295</v>
      </c>
    </row>
    <row r="26" spans="1:5">
      <c r="A26" s="1" t="s">
        <v>296</v>
      </c>
      <c r="B26" s="3">
        <v>4.2000000000000003E-2</v>
      </c>
      <c r="D26" s="1" t="s">
        <v>297</v>
      </c>
    </row>
    <row r="27" spans="1:5">
      <c r="A27" s="1" t="s">
        <v>271</v>
      </c>
      <c r="B27" s="3">
        <v>0.39600000000000002</v>
      </c>
      <c r="D27" s="1" t="s">
        <v>298</v>
      </c>
    </row>
    <row r="28" spans="1:5">
      <c r="D28" s="1" t="s">
        <v>299</v>
      </c>
    </row>
    <row r="29" spans="1:5">
      <c r="B29" s="1"/>
      <c r="D29" s="1" t="s">
        <v>300</v>
      </c>
    </row>
    <row r="30" spans="1:5">
      <c r="D30" s="1" t="s">
        <v>301</v>
      </c>
    </row>
    <row r="31" spans="1:5">
      <c r="D31" s="1" t="s">
        <v>302</v>
      </c>
    </row>
    <row r="32" spans="1:5">
      <c r="D32" s="1" t="s">
        <v>303</v>
      </c>
    </row>
    <row r="33" spans="1:5">
      <c r="D33" s="1" t="s">
        <v>304</v>
      </c>
    </row>
    <row r="34" spans="1:5">
      <c r="D34" s="1"/>
    </row>
    <row r="35" spans="1:5">
      <c r="D35" s="1"/>
    </row>
    <row r="41" spans="1:5" ht="14.45">
      <c r="A41" s="8" t="s">
        <v>160</v>
      </c>
    </row>
    <row r="42" spans="1:5" ht="14.45">
      <c r="A42" s="9" t="s">
        <v>305</v>
      </c>
    </row>
    <row r="43" spans="1:5" ht="14.45">
      <c r="A43" s="9" t="s">
        <v>306</v>
      </c>
    </row>
    <row r="44" spans="1:5" ht="14.45">
      <c r="A44" s="9" t="s">
        <v>307</v>
      </c>
      <c r="E44" s="1" t="s">
        <v>308</v>
      </c>
    </row>
    <row r="45" spans="1:5" ht="14.45">
      <c r="A45" s="9" t="s">
        <v>309</v>
      </c>
      <c r="E45">
        <v>1</v>
      </c>
    </row>
    <row r="46" spans="1:5">
      <c r="E46">
        <v>2</v>
      </c>
    </row>
    <row r="47" spans="1:5" ht="13.9">
      <c r="B47" s="68" t="s">
        <v>310</v>
      </c>
      <c r="E47">
        <v>3</v>
      </c>
    </row>
    <row r="48" spans="1:5" ht="13.9">
      <c r="B48" s="68" t="s">
        <v>52</v>
      </c>
      <c r="E48">
        <v>5</v>
      </c>
    </row>
    <row r="49" spans="2:2" ht="13.9">
      <c r="B49" s="68" t="s">
        <v>53</v>
      </c>
    </row>
    <row r="51" spans="2:2">
      <c r="B51" s="72" t="s">
        <v>227</v>
      </c>
    </row>
    <row r="52" spans="2:2">
      <c r="B52" s="72" t="s">
        <v>228</v>
      </c>
    </row>
    <row r="53" spans="2:2">
      <c r="B53" s="72" t="s">
        <v>229</v>
      </c>
    </row>
    <row r="54" spans="2:2">
      <c r="B54" s="72" t="s">
        <v>62</v>
      </c>
    </row>
    <row r="55" spans="2:2">
      <c r="B55" s="72" t="s">
        <v>230</v>
      </c>
    </row>
    <row r="56" spans="2:2">
      <c r="B56" s="72" t="s">
        <v>311</v>
      </c>
    </row>
    <row r="57" spans="2:2">
      <c r="B57" s="72" t="s">
        <v>232</v>
      </c>
    </row>
    <row r="58" spans="2:2">
      <c r="B58" s="72" t="s">
        <v>233</v>
      </c>
    </row>
    <row r="59" spans="2:2">
      <c r="B59" s="72" t="s">
        <v>234</v>
      </c>
    </row>
    <row r="60" spans="2:2">
      <c r="B60" s="72" t="s">
        <v>235</v>
      </c>
    </row>
    <row r="61" spans="2:2">
      <c r="B61" s="72" t="s">
        <v>236</v>
      </c>
    </row>
    <row r="62" spans="2:2">
      <c r="B62" s="72" t="s">
        <v>117</v>
      </c>
    </row>
    <row r="63" spans="2:2">
      <c r="B63" s="72" t="s">
        <v>109</v>
      </c>
    </row>
    <row r="64" spans="2:2">
      <c r="B64" s="72" t="s">
        <v>238</v>
      </c>
    </row>
  </sheetData>
  <sheetProtection selectLockedCells="1" selectUnlockedCells="1"/>
  <mergeCells count="1">
    <mergeCell ref="H1:M1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C31E-4BF5-4CE4-B4D7-83EB66D02D54}">
  <sheetPr>
    <tabColor theme="6"/>
  </sheetPr>
  <dimension ref="C1:H24"/>
  <sheetViews>
    <sheetView workbookViewId="0">
      <selection activeCell="L29" sqref="L29"/>
    </sheetView>
  </sheetViews>
  <sheetFormatPr defaultColWidth="9.140625" defaultRowHeight="15.6"/>
  <cols>
    <col min="1" max="1" width="9.140625" style="232"/>
    <col min="2" max="2" width="9.140625" style="232" customWidth="1"/>
    <col min="3" max="3" width="14.5703125" style="232" customWidth="1"/>
    <col min="4" max="4" width="28.5703125" style="232" customWidth="1"/>
    <col min="5" max="5" width="11" style="232" customWidth="1"/>
    <col min="6" max="6" width="15.42578125" style="232" customWidth="1"/>
    <col min="7" max="7" width="11.28515625" style="232" bestFit="1" customWidth="1"/>
    <col min="8" max="8" width="10.42578125" style="232" customWidth="1"/>
    <col min="9" max="16384" width="9.140625" style="232"/>
  </cols>
  <sheetData>
    <row r="1" spans="3:7" ht="16.149999999999999" thickBot="1"/>
    <row r="2" spans="3:7">
      <c r="C2" s="407" t="s">
        <v>147</v>
      </c>
      <c r="D2" s="408"/>
      <c r="E2" s="408"/>
      <c r="F2" s="409"/>
    </row>
    <row r="3" spans="3:7">
      <c r="C3" s="237"/>
      <c r="F3" s="238"/>
    </row>
    <row r="4" spans="3:7">
      <c r="C4" s="410" t="s">
        <v>11</v>
      </c>
      <c r="D4" s="411"/>
      <c r="E4" s="411"/>
      <c r="F4" s="297">
        <v>45748</v>
      </c>
    </row>
    <row r="5" spans="3:7">
      <c r="C5" s="410" t="s">
        <v>12</v>
      </c>
      <c r="D5" s="411"/>
      <c r="E5" s="411"/>
      <c r="F5" s="297">
        <v>45961</v>
      </c>
    </row>
    <row r="6" spans="3:7" hidden="1">
      <c r="C6" s="412" t="s">
        <v>13</v>
      </c>
      <c r="D6" s="413"/>
      <c r="E6" s="413"/>
      <c r="F6" s="240">
        <f>ROUND(YEARFRAC(F4,F5)*12,0)</f>
        <v>7</v>
      </c>
    </row>
    <row r="7" spans="3:7" hidden="1">
      <c r="C7" s="412" t="s">
        <v>14</v>
      </c>
      <c r="D7" s="413"/>
      <c r="E7" s="413"/>
      <c r="F7" s="240">
        <f>F6/12</f>
        <v>0.58333333333333337</v>
      </c>
    </row>
    <row r="8" spans="3:7" hidden="1">
      <c r="C8" s="237"/>
      <c r="F8" s="238"/>
    </row>
    <row r="9" spans="3:7" ht="30.75" customHeight="1" thickBot="1">
      <c r="C9" s="383" t="s">
        <v>148</v>
      </c>
      <c r="D9" s="384"/>
      <c r="E9" s="236" t="s">
        <v>149</v>
      </c>
      <c r="F9" s="245" t="s">
        <v>150</v>
      </c>
    </row>
    <row r="10" spans="3:7" ht="30.75" hidden="1" customHeight="1" thickBot="1">
      <c r="C10" s="414" t="s">
        <v>151</v>
      </c>
      <c r="D10" s="415"/>
      <c r="E10" s="416"/>
      <c r="F10" s="247">
        <f>F14/F13</f>
        <v>0.8571428571428571</v>
      </c>
    </row>
    <row r="11" spans="3:7" ht="16.149999999999999" hidden="1" thickBot="1">
      <c r="C11" s="239" t="s">
        <v>152</v>
      </c>
      <c r="D11" s="235">
        <v>116399</v>
      </c>
      <c r="E11" s="244">
        <v>7.0000000000000007E-2</v>
      </c>
      <c r="F11" s="246">
        <f>F7*E11*D11</f>
        <v>4752.9591666666674</v>
      </c>
    </row>
    <row r="12" spans="3:7" ht="16.149999999999999" thickBot="1">
      <c r="C12" s="239" t="s">
        <v>153</v>
      </c>
      <c r="D12" s="298">
        <v>150000</v>
      </c>
      <c r="E12" s="299">
        <v>0.05</v>
      </c>
      <c r="F12" s="246">
        <f>F7*E12*D12</f>
        <v>4375.0000000000009</v>
      </c>
    </row>
    <row r="13" spans="3:7" ht="16.149999999999999" hidden="1" thickBot="1">
      <c r="C13" s="239" t="s">
        <v>154</v>
      </c>
      <c r="D13" s="235">
        <f>D14</f>
        <v>50000</v>
      </c>
      <c r="E13" s="244">
        <v>0.1</v>
      </c>
      <c r="F13" s="246">
        <f>F7*E13*D13</f>
        <v>2916.666666666667</v>
      </c>
      <c r="G13" s="233"/>
    </row>
    <row r="14" spans="3:7" ht="16.149999999999999" thickBot="1">
      <c r="C14" s="239" t="s">
        <v>154</v>
      </c>
      <c r="D14" s="248">
        <f>D12/9*3</f>
        <v>50000</v>
      </c>
      <c r="E14" s="299">
        <v>0.05</v>
      </c>
      <c r="F14" s="246">
        <f>D14*E14</f>
        <v>2500</v>
      </c>
      <c r="G14" s="233"/>
    </row>
    <row r="15" spans="3:7" ht="16.149999999999999" thickBot="1">
      <c r="C15" s="391" t="s">
        <v>155</v>
      </c>
      <c r="D15" s="392"/>
      <c r="E15" s="392"/>
      <c r="F15" s="246">
        <f>D14*F10</f>
        <v>42857.142857142855</v>
      </c>
      <c r="G15" s="233"/>
    </row>
    <row r="17" spans="3:8" hidden="1">
      <c r="C17" s="385" t="s">
        <v>156</v>
      </c>
      <c r="D17" s="386"/>
      <c r="E17" s="386"/>
      <c r="F17" s="387"/>
    </row>
    <row r="18" spans="3:8" ht="16.149999999999999" hidden="1" thickBot="1">
      <c r="C18" s="412" t="s">
        <v>157</v>
      </c>
      <c r="D18" s="413"/>
      <c r="E18" s="417">
        <v>15000</v>
      </c>
      <c r="F18" s="418"/>
      <c r="H18" s="233">
        <f>E18/F6</f>
        <v>2142.8571428571427</v>
      </c>
    </row>
    <row r="19" spans="3:8" ht="16.149999999999999" hidden="1" thickBot="1">
      <c r="C19" s="239" t="s">
        <v>158</v>
      </c>
      <c r="D19" s="242"/>
      <c r="E19" s="419">
        <f>H18*12</f>
        <v>25714.28571428571</v>
      </c>
      <c r="F19" s="420"/>
    </row>
    <row r="20" spans="3:8" hidden="1">
      <c r="C20" s="237"/>
      <c r="F20" s="238"/>
    </row>
    <row r="21" spans="3:8" hidden="1">
      <c r="C21" s="237"/>
      <c r="F21" s="238"/>
    </row>
    <row r="22" spans="3:8" hidden="1">
      <c r="C22" s="388" t="s">
        <v>159</v>
      </c>
      <c r="D22" s="389"/>
      <c r="E22" s="389"/>
      <c r="F22" s="390"/>
    </row>
    <row r="23" spans="3:8" ht="16.149999999999999" hidden="1" thickBot="1">
      <c r="C23" s="412" t="s">
        <v>157</v>
      </c>
      <c r="D23" s="413"/>
      <c r="E23" s="417">
        <v>20000</v>
      </c>
      <c r="F23" s="418"/>
      <c r="H23" s="233">
        <f>E23/F6</f>
        <v>2857.1428571428573</v>
      </c>
    </row>
    <row r="24" spans="3:8" ht="16.149999999999999" hidden="1" thickBot="1">
      <c r="C24" s="241" t="s">
        <v>158</v>
      </c>
      <c r="D24" s="243"/>
      <c r="E24" s="419">
        <f>H23*12</f>
        <v>34285.71428571429</v>
      </c>
      <c r="F24" s="420"/>
    </row>
  </sheetData>
  <mergeCells count="16">
    <mergeCell ref="E24:F24"/>
    <mergeCell ref="E23:F23"/>
    <mergeCell ref="C9:D9"/>
    <mergeCell ref="C2:F2"/>
    <mergeCell ref="C4:E4"/>
    <mergeCell ref="C5:E5"/>
    <mergeCell ref="C6:E6"/>
    <mergeCell ref="C7:E7"/>
    <mergeCell ref="C23:D23"/>
    <mergeCell ref="C18:D18"/>
    <mergeCell ref="C17:F17"/>
    <mergeCell ref="C22:F22"/>
    <mergeCell ref="E18:F18"/>
    <mergeCell ref="E19:F19"/>
    <mergeCell ref="C10:E10"/>
    <mergeCell ref="C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CCBA-F391-414A-AEBE-85AD309AD37A}">
  <sheetPr>
    <tabColor theme="6"/>
    <pageSetUpPr fitToPage="1"/>
  </sheetPr>
  <dimension ref="A1:AA209"/>
  <sheetViews>
    <sheetView zoomScale="80" zoomScaleNormal="80" workbookViewId="0">
      <pane ySplit="3" topLeftCell="A4" activePane="bottomLeft" state="frozen"/>
      <selection pane="bottomLeft" activeCell="Q53" sqref="Q53"/>
    </sheetView>
  </sheetViews>
  <sheetFormatPr defaultColWidth="9.140625" defaultRowHeight="13.9"/>
  <cols>
    <col min="1" max="2" width="7.7109375" style="4" customWidth="1"/>
    <col min="3" max="3" width="50.140625" style="4" customWidth="1"/>
    <col min="4" max="4" width="26.140625" style="4" customWidth="1"/>
    <col min="5" max="5" width="28.7109375" style="4" customWidth="1"/>
    <col min="6" max="6" width="26.7109375" style="4" customWidth="1"/>
    <col min="7" max="7" width="21.85546875" style="4" bestFit="1" customWidth="1"/>
    <col min="8" max="8" width="22.28515625" style="4" customWidth="1"/>
    <col min="9" max="9" width="15.28515625" style="4" customWidth="1"/>
    <col min="10" max="10" width="16.28515625" style="4" customWidth="1"/>
    <col min="11" max="11" width="15.42578125" style="4" customWidth="1"/>
    <col min="12" max="12" width="18" style="4" customWidth="1"/>
    <col min="13" max="14" width="16.42578125" style="4" customWidth="1"/>
    <col min="15" max="15" width="20.7109375" style="327" customWidth="1"/>
    <col min="16" max="16" width="9.140625" style="4" customWidth="1"/>
    <col min="17" max="21" width="9.140625" style="4"/>
    <col min="22" max="22" width="9.140625" style="4" customWidth="1"/>
    <col min="23" max="27" width="9.140625" style="4" hidden="1" customWidth="1"/>
    <col min="28" max="16384" width="9.140625" style="4"/>
  </cols>
  <sheetData>
    <row r="1" spans="1:15" s="5" customFormat="1" ht="20.25" customHeight="1">
      <c r="A1" s="349" t="s">
        <v>1</v>
      </c>
      <c r="B1" s="223" t="s">
        <v>2</v>
      </c>
      <c r="C1" s="291"/>
      <c r="D1" s="10"/>
      <c r="E1" s="10"/>
      <c r="F1" s="393" t="s">
        <v>160</v>
      </c>
      <c r="G1" s="393"/>
      <c r="H1" s="393"/>
      <c r="I1" s="393"/>
      <c r="J1" s="393"/>
      <c r="K1" s="352"/>
      <c r="L1" s="352"/>
      <c r="M1" s="352"/>
      <c r="N1" s="352"/>
      <c r="O1" s="309"/>
    </row>
    <row r="2" spans="1:15" s="5" customFormat="1" ht="24" thickBot="1">
      <c r="A2" s="350"/>
      <c r="B2" s="224" t="s">
        <v>3</v>
      </c>
      <c r="C2" s="292"/>
      <c r="D2" s="10"/>
      <c r="E2" s="10"/>
      <c r="F2" s="393"/>
      <c r="G2" s="393"/>
      <c r="H2" s="393"/>
      <c r="I2" s="393"/>
      <c r="J2" s="393"/>
      <c r="K2" s="351" t="s">
        <v>161</v>
      </c>
      <c r="L2" s="351"/>
      <c r="M2" s="351"/>
      <c r="N2" s="351"/>
      <c r="O2" s="310"/>
    </row>
    <row r="3" spans="1:15" ht="19.5" customHeight="1" thickBot="1">
      <c r="A3" s="363" t="s">
        <v>4</v>
      </c>
      <c r="B3" s="363"/>
      <c r="C3" s="363"/>
      <c r="D3" s="29" t="s">
        <v>5</v>
      </c>
      <c r="E3" s="301" t="s">
        <v>5</v>
      </c>
      <c r="F3" s="300">
        <f>IF(D3="NO",1,IF(D3="YES",1.03,1))</f>
        <v>1.03</v>
      </c>
      <c r="G3" s="11"/>
      <c r="H3" s="11"/>
      <c r="I3" s="11"/>
      <c r="J3" s="12"/>
      <c r="K3" s="13" t="s">
        <v>7</v>
      </c>
      <c r="L3" s="14" t="s">
        <v>8</v>
      </c>
      <c r="M3" s="14" t="s">
        <v>9</v>
      </c>
      <c r="N3" s="14" t="s">
        <v>10</v>
      </c>
      <c r="O3" s="311" t="s">
        <v>162</v>
      </c>
    </row>
    <row r="4" spans="1:15" ht="19.5" customHeight="1">
      <c r="A4" s="216"/>
      <c r="B4" s="216"/>
      <c r="C4" s="216"/>
      <c r="D4" s="29"/>
      <c r="E4" s="29"/>
      <c r="F4" s="234"/>
      <c r="G4" s="11"/>
      <c r="H4" s="346" t="s">
        <v>11</v>
      </c>
      <c r="I4" s="346"/>
      <c r="J4" s="346"/>
      <c r="K4" s="221">
        <f>'Sponsor Budget'!K5</f>
        <v>0</v>
      </c>
      <c r="L4" s="221">
        <f>'Sponsor Budget'!L5</f>
        <v>366</v>
      </c>
      <c r="M4" s="221">
        <f>'Sponsor Budget'!M5</f>
        <v>731</v>
      </c>
      <c r="N4" s="222"/>
      <c r="O4" s="312" t="s">
        <v>163</v>
      </c>
    </row>
    <row r="5" spans="1:15" ht="19.5" customHeight="1">
      <c r="A5" s="216"/>
      <c r="B5" s="216"/>
      <c r="C5" s="216"/>
      <c r="D5" s="29"/>
      <c r="E5" s="29"/>
      <c r="F5" s="234"/>
      <c r="G5" s="11"/>
      <c r="H5" s="346" t="s">
        <v>12</v>
      </c>
      <c r="I5" s="346"/>
      <c r="J5" s="346"/>
      <c r="K5" s="221">
        <f>'Sponsor Budget'!K6</f>
        <v>365</v>
      </c>
      <c r="L5" s="221">
        <f>'Sponsor Budget'!L6</f>
        <v>730</v>
      </c>
      <c r="M5" s="221">
        <f>'Sponsor Budget'!M6</f>
        <v>1095</v>
      </c>
      <c r="N5" s="222"/>
      <c r="O5" s="312" t="s">
        <v>164</v>
      </c>
    </row>
    <row r="6" spans="1:15" ht="19.5" hidden="1" customHeight="1">
      <c r="A6" s="216"/>
      <c r="B6" s="216"/>
      <c r="C6" s="216"/>
      <c r="D6" s="29"/>
      <c r="E6" s="29"/>
      <c r="F6" s="234"/>
      <c r="G6" s="11"/>
      <c r="H6" s="406" t="s">
        <v>13</v>
      </c>
      <c r="I6" s="406"/>
      <c r="J6" s="406"/>
      <c r="K6" s="219">
        <f>ROUND(YEARFRAC(K4,K5)*12,0)</f>
        <v>12</v>
      </c>
      <c r="L6" s="219">
        <f t="shared" ref="L6:M6" si="0">ROUND(YEARFRAC(L4,L5)*12,0)</f>
        <v>12</v>
      </c>
      <c r="M6" s="219">
        <f t="shared" si="0"/>
        <v>12</v>
      </c>
      <c r="N6" s="220"/>
      <c r="O6" s="312"/>
    </row>
    <row r="7" spans="1:15" ht="19.5" hidden="1" customHeight="1">
      <c r="A7" s="216"/>
      <c r="B7" s="216"/>
      <c r="C7" s="216"/>
      <c r="D7" s="29"/>
      <c r="E7" s="29"/>
      <c r="F7" s="234"/>
      <c r="G7" s="11"/>
      <c r="H7" s="406" t="s">
        <v>14</v>
      </c>
      <c r="I7" s="406"/>
      <c r="J7" s="406"/>
      <c r="K7" s="217">
        <f>K6/12</f>
        <v>1</v>
      </c>
      <c r="L7" s="217">
        <f t="shared" ref="L7:M7" si="1">L6/12</f>
        <v>1</v>
      </c>
      <c r="M7" s="217">
        <f t="shared" si="1"/>
        <v>1</v>
      </c>
      <c r="N7" s="218"/>
      <c r="O7" s="312"/>
    </row>
    <row r="8" spans="1:15" s="129" customFormat="1" ht="21">
      <c r="A8" s="365" t="s">
        <v>15</v>
      </c>
      <c r="B8" s="365"/>
      <c r="C8" s="365"/>
      <c r="D8" s="282"/>
      <c r="E8" s="282"/>
      <c r="F8" s="286"/>
      <c r="G8" s="282"/>
      <c r="H8" s="282"/>
      <c r="I8" s="282"/>
      <c r="J8" s="282"/>
      <c r="K8" s="287"/>
      <c r="L8" s="288"/>
      <c r="M8" s="288"/>
      <c r="N8" s="288"/>
      <c r="O8" s="315"/>
    </row>
    <row r="9" spans="1:15" ht="41.25" customHeight="1">
      <c r="A9" s="354" t="s">
        <v>16</v>
      </c>
      <c r="B9" s="354"/>
      <c r="C9" s="354"/>
      <c r="D9" s="272" t="s">
        <v>17</v>
      </c>
      <c r="E9" s="271" t="s">
        <v>18</v>
      </c>
      <c r="F9" s="271" t="s">
        <v>19</v>
      </c>
      <c r="G9" s="272" t="s">
        <v>20</v>
      </c>
      <c r="H9" s="272" t="s">
        <v>21</v>
      </c>
      <c r="I9" s="272" t="s">
        <v>22</v>
      </c>
      <c r="J9" s="271" t="s">
        <v>23</v>
      </c>
      <c r="K9" s="121"/>
      <c r="L9" s="122"/>
      <c r="M9" s="122"/>
      <c r="N9" s="122"/>
      <c r="O9" s="314" t="s">
        <v>165</v>
      </c>
    </row>
    <row r="10" spans="1:15" ht="18">
      <c r="A10" s="364"/>
      <c r="B10" s="364"/>
      <c r="C10" s="364"/>
      <c r="D10" s="112" t="s">
        <v>24</v>
      </c>
      <c r="E10" s="112" t="s">
        <v>25</v>
      </c>
      <c r="F10" s="16" t="s">
        <v>26</v>
      </c>
      <c r="G10" s="289">
        <v>0</v>
      </c>
      <c r="H10" s="274">
        <f>IF(F10="Admin Faculty",0,IF(F10="Classified",0,IF(F10="Academic",0,IF(F10="Calendar",0,IF(F10="Summer",G10/3,IF(F10="Post-Doc",0,IF(F10="",0,0)))))))</f>
        <v>0</v>
      </c>
      <c r="I10" s="273">
        <f>IF(F10="Admin Faculty",J10*12,IF(F10="Classified",J10*12,IF(F10="Academic",J10*9,IF(F10="Calendar",J10*12,IF(F10="Summer",J10*3,IF(F10="Post-Doc",J10*12,IF(F10="",0,0)))))))</f>
        <v>0</v>
      </c>
      <c r="J10" s="290">
        <v>0</v>
      </c>
      <c r="K10" s="254">
        <f>IF(F10="Admin Faculty",G10*J10,IF(F10="Classified",G10*J10,IF(F10="Academic",G10*J10,IF(F10="Calendar",G10*J10,IF(F10="Summer",H10*J10,IF(F10="Post-Doc",G10*J10,IF(F10="",0,0)))))))*$K$7</f>
        <v>0</v>
      </c>
      <c r="L10" s="254">
        <f>IF(F10="Admin Faculty",G10*J10,IF(F10="Classified",G10*J10,IF(F10="Academic",G10*J10,IF(F10="Calendar",G10*J10,IF(F10="Summer",H10*J10,IF(F10="Post-Doc",G10*J10,IF(F10="",0,0)))))))*$F$3*$L$7</f>
        <v>0</v>
      </c>
      <c r="M10" s="254">
        <f>IF(F10="Admin Faculty",G10*J10,IF(F10="Classified",G10*J10,IF(F10="Academic",G10*J10,IF(F10="Calendar",G10*J10,IF(F10="Summer",H10*J10,IF(F10="Post-Doc",G10*J10,IF(F10="",0,0)))))))*$F$3*$F$3*$M$7</f>
        <v>0</v>
      </c>
      <c r="N10" s="255">
        <f t="shared" ref="N10:N33" si="2">SUM(K10:M10)</f>
        <v>0</v>
      </c>
      <c r="O10" s="313">
        <v>0</v>
      </c>
    </row>
    <row r="11" spans="1:15" ht="18">
      <c r="A11" s="364"/>
      <c r="B11" s="364"/>
      <c r="C11" s="364"/>
      <c r="D11" s="112" t="s">
        <v>24</v>
      </c>
      <c r="E11" s="112" t="s">
        <v>25</v>
      </c>
      <c r="F11" s="16" t="s">
        <v>26</v>
      </c>
      <c r="G11" s="289">
        <v>0</v>
      </c>
      <c r="H11" s="274">
        <f>IF(F11="Admin Faculty",0,IF(F11="Classified",0,IF(F11="Academic",0,IF(F11="Calendar",0,IF(F11="Summer",G11/3,IF(F11="Post-Doc",0,IF(F11="",0,0)))))))</f>
        <v>0</v>
      </c>
      <c r="I11" s="273">
        <f t="shared" ref="I11:I33" si="3">IF(F11="Admin Faculty",J11*12,IF(F11="Classified",J11*12,IF(F11="Academic",J11*9,IF(F11="Calendar",J11*12,IF(F11="Summer",J11*3,IF(F11="Post-Doc",J11*12,IF(F11="",0,0)))))))</f>
        <v>0</v>
      </c>
      <c r="J11" s="290">
        <v>0</v>
      </c>
      <c r="K11" s="254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4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4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5">
        <f t="shared" si="2"/>
        <v>0</v>
      </c>
      <c r="O11" s="313">
        <v>0</v>
      </c>
    </row>
    <row r="12" spans="1:15" ht="18">
      <c r="A12" s="364"/>
      <c r="B12" s="364"/>
      <c r="C12" s="364"/>
      <c r="D12" s="112" t="s">
        <v>24</v>
      </c>
      <c r="E12" s="112" t="s">
        <v>25</v>
      </c>
      <c r="F12" s="16" t="s">
        <v>26</v>
      </c>
      <c r="G12" s="289">
        <v>0</v>
      </c>
      <c r="H12" s="274">
        <f t="shared" ref="H12:H33" si="7">IF(F12="Admin Faculty",0,IF(F12="Classified",0,IF(F12="Academic",0,IF(F12="Calendar",0,IF(F12="Summer",G12/3,IF(F12="Post-Doc",0,IF(F12="",0,0)))))))</f>
        <v>0</v>
      </c>
      <c r="I12" s="273">
        <f t="shared" si="3"/>
        <v>0</v>
      </c>
      <c r="J12" s="290">
        <v>0</v>
      </c>
      <c r="K12" s="254">
        <f t="shared" si="4"/>
        <v>0</v>
      </c>
      <c r="L12" s="254">
        <f t="shared" si="5"/>
        <v>0</v>
      </c>
      <c r="M12" s="254">
        <f t="shared" si="6"/>
        <v>0</v>
      </c>
      <c r="N12" s="255">
        <f t="shared" si="2"/>
        <v>0</v>
      </c>
      <c r="O12" s="313">
        <v>0</v>
      </c>
    </row>
    <row r="13" spans="1:15" ht="18">
      <c r="A13" s="364"/>
      <c r="B13" s="364"/>
      <c r="C13" s="364"/>
      <c r="D13" s="112" t="s">
        <v>24</v>
      </c>
      <c r="E13" s="112" t="s">
        <v>25</v>
      </c>
      <c r="F13" s="16" t="s">
        <v>26</v>
      </c>
      <c r="G13" s="289">
        <v>0</v>
      </c>
      <c r="H13" s="274">
        <f t="shared" si="7"/>
        <v>0</v>
      </c>
      <c r="I13" s="273">
        <f t="shared" si="3"/>
        <v>0</v>
      </c>
      <c r="J13" s="290">
        <v>0</v>
      </c>
      <c r="K13" s="254">
        <f t="shared" si="4"/>
        <v>0</v>
      </c>
      <c r="L13" s="254">
        <f t="shared" si="5"/>
        <v>0</v>
      </c>
      <c r="M13" s="254">
        <f t="shared" si="6"/>
        <v>0</v>
      </c>
      <c r="N13" s="255">
        <f t="shared" si="2"/>
        <v>0</v>
      </c>
      <c r="O13" s="313">
        <v>0</v>
      </c>
    </row>
    <row r="14" spans="1:15" ht="18">
      <c r="A14" s="364"/>
      <c r="B14" s="364"/>
      <c r="C14" s="364"/>
      <c r="D14" s="112" t="s">
        <v>24</v>
      </c>
      <c r="E14" s="112" t="s">
        <v>25</v>
      </c>
      <c r="F14" s="16" t="s">
        <v>26</v>
      </c>
      <c r="G14" s="289">
        <v>0</v>
      </c>
      <c r="H14" s="274">
        <f t="shared" si="7"/>
        <v>0</v>
      </c>
      <c r="I14" s="273">
        <f t="shared" si="3"/>
        <v>0</v>
      </c>
      <c r="J14" s="290">
        <v>0</v>
      </c>
      <c r="K14" s="254">
        <f t="shared" si="4"/>
        <v>0</v>
      </c>
      <c r="L14" s="254">
        <f t="shared" si="5"/>
        <v>0</v>
      </c>
      <c r="M14" s="254">
        <f t="shared" si="6"/>
        <v>0</v>
      </c>
      <c r="N14" s="255">
        <f t="shared" si="2"/>
        <v>0</v>
      </c>
      <c r="O14" s="313">
        <v>0</v>
      </c>
    </row>
    <row r="15" spans="1:15" ht="18" hidden="1">
      <c r="A15" s="364"/>
      <c r="B15" s="364"/>
      <c r="C15" s="364"/>
      <c r="D15" s="112" t="s">
        <v>24</v>
      </c>
      <c r="E15" s="112" t="s">
        <v>25</v>
      </c>
      <c r="F15" s="16" t="s">
        <v>26</v>
      </c>
      <c r="G15" s="289">
        <v>0</v>
      </c>
      <c r="H15" s="274">
        <f t="shared" si="7"/>
        <v>0</v>
      </c>
      <c r="I15" s="273">
        <f t="shared" si="3"/>
        <v>0</v>
      </c>
      <c r="J15" s="290">
        <v>0</v>
      </c>
      <c r="K15" s="254">
        <f t="shared" si="4"/>
        <v>0</v>
      </c>
      <c r="L15" s="254">
        <f t="shared" si="5"/>
        <v>0</v>
      </c>
      <c r="M15" s="254">
        <f t="shared" si="6"/>
        <v>0</v>
      </c>
      <c r="N15" s="255">
        <f t="shared" si="2"/>
        <v>0</v>
      </c>
      <c r="O15" s="313">
        <v>0</v>
      </c>
    </row>
    <row r="16" spans="1:15" ht="18" hidden="1">
      <c r="A16" s="353"/>
      <c r="B16" s="353"/>
      <c r="C16" s="353"/>
      <c r="D16" s="112" t="s">
        <v>24</v>
      </c>
      <c r="E16" s="112" t="s">
        <v>25</v>
      </c>
      <c r="F16" s="16" t="s">
        <v>26</v>
      </c>
      <c r="G16" s="289">
        <v>0</v>
      </c>
      <c r="H16" s="274">
        <f t="shared" si="7"/>
        <v>0</v>
      </c>
      <c r="I16" s="273">
        <f t="shared" si="3"/>
        <v>0</v>
      </c>
      <c r="J16" s="290">
        <v>0</v>
      </c>
      <c r="K16" s="254">
        <f t="shared" si="4"/>
        <v>0</v>
      </c>
      <c r="L16" s="254">
        <f t="shared" si="5"/>
        <v>0</v>
      </c>
      <c r="M16" s="254">
        <f t="shared" si="6"/>
        <v>0</v>
      </c>
      <c r="N16" s="255">
        <f t="shared" si="2"/>
        <v>0</v>
      </c>
      <c r="O16" s="313">
        <v>0</v>
      </c>
    </row>
    <row r="17" spans="1:15" ht="18" hidden="1">
      <c r="A17" s="353"/>
      <c r="B17" s="353"/>
      <c r="C17" s="353"/>
      <c r="D17" s="112" t="s">
        <v>24</v>
      </c>
      <c r="E17" s="112" t="s">
        <v>25</v>
      </c>
      <c r="F17" s="16" t="s">
        <v>26</v>
      </c>
      <c r="G17" s="289">
        <v>0</v>
      </c>
      <c r="H17" s="274">
        <f t="shared" si="7"/>
        <v>0</v>
      </c>
      <c r="I17" s="273">
        <f t="shared" si="3"/>
        <v>0</v>
      </c>
      <c r="J17" s="290">
        <v>0</v>
      </c>
      <c r="K17" s="254">
        <f t="shared" si="4"/>
        <v>0</v>
      </c>
      <c r="L17" s="254">
        <f t="shared" si="5"/>
        <v>0</v>
      </c>
      <c r="M17" s="254">
        <f t="shared" si="6"/>
        <v>0</v>
      </c>
      <c r="N17" s="255">
        <f t="shared" si="2"/>
        <v>0</v>
      </c>
      <c r="O17" s="313">
        <v>0</v>
      </c>
    </row>
    <row r="18" spans="1:15" ht="18" hidden="1">
      <c r="A18" s="353"/>
      <c r="B18" s="353"/>
      <c r="C18" s="353"/>
      <c r="D18" s="112" t="s">
        <v>24</v>
      </c>
      <c r="E18" s="112" t="s">
        <v>25</v>
      </c>
      <c r="F18" s="16" t="s">
        <v>26</v>
      </c>
      <c r="G18" s="289">
        <v>0</v>
      </c>
      <c r="H18" s="274">
        <f t="shared" si="7"/>
        <v>0</v>
      </c>
      <c r="I18" s="273">
        <f t="shared" si="3"/>
        <v>0</v>
      </c>
      <c r="J18" s="290">
        <v>0</v>
      </c>
      <c r="K18" s="254">
        <f t="shared" si="4"/>
        <v>0</v>
      </c>
      <c r="L18" s="254">
        <f t="shared" si="5"/>
        <v>0</v>
      </c>
      <c r="M18" s="254">
        <f t="shared" si="6"/>
        <v>0</v>
      </c>
      <c r="N18" s="255">
        <f t="shared" si="2"/>
        <v>0</v>
      </c>
      <c r="O18" s="313">
        <v>0</v>
      </c>
    </row>
    <row r="19" spans="1:15" ht="18" hidden="1">
      <c r="A19" s="353"/>
      <c r="B19" s="353"/>
      <c r="C19" s="353"/>
      <c r="D19" s="112" t="s">
        <v>24</v>
      </c>
      <c r="E19" s="112" t="s">
        <v>25</v>
      </c>
      <c r="F19" s="16" t="s">
        <v>26</v>
      </c>
      <c r="G19" s="289">
        <v>0</v>
      </c>
      <c r="H19" s="274">
        <f t="shared" si="7"/>
        <v>0</v>
      </c>
      <c r="I19" s="273">
        <f t="shared" si="3"/>
        <v>0</v>
      </c>
      <c r="J19" s="290">
        <v>0</v>
      </c>
      <c r="K19" s="254">
        <f t="shared" si="4"/>
        <v>0</v>
      </c>
      <c r="L19" s="254">
        <f t="shared" si="5"/>
        <v>0</v>
      </c>
      <c r="M19" s="254">
        <f t="shared" si="6"/>
        <v>0</v>
      </c>
      <c r="N19" s="255">
        <f t="shared" si="2"/>
        <v>0</v>
      </c>
      <c r="O19" s="313">
        <v>0</v>
      </c>
    </row>
    <row r="20" spans="1:15" ht="18" hidden="1">
      <c r="A20" s="353"/>
      <c r="B20" s="353"/>
      <c r="C20" s="353"/>
      <c r="D20" s="112" t="s">
        <v>24</v>
      </c>
      <c r="E20" s="112" t="s">
        <v>25</v>
      </c>
      <c r="F20" s="16" t="s">
        <v>26</v>
      </c>
      <c r="G20" s="289">
        <v>0</v>
      </c>
      <c r="H20" s="274">
        <f t="shared" si="7"/>
        <v>0</v>
      </c>
      <c r="I20" s="273">
        <f t="shared" si="3"/>
        <v>0</v>
      </c>
      <c r="J20" s="290">
        <v>0</v>
      </c>
      <c r="K20" s="254">
        <f t="shared" si="4"/>
        <v>0</v>
      </c>
      <c r="L20" s="254">
        <f t="shared" si="5"/>
        <v>0</v>
      </c>
      <c r="M20" s="254">
        <f t="shared" si="6"/>
        <v>0</v>
      </c>
      <c r="N20" s="255">
        <f t="shared" si="2"/>
        <v>0</v>
      </c>
      <c r="O20" s="313">
        <v>0</v>
      </c>
    </row>
    <row r="21" spans="1:15" ht="18" hidden="1">
      <c r="A21" s="353"/>
      <c r="B21" s="353"/>
      <c r="C21" s="353"/>
      <c r="D21" s="112" t="s">
        <v>24</v>
      </c>
      <c r="E21" s="112" t="s">
        <v>25</v>
      </c>
      <c r="F21" s="16" t="s">
        <v>26</v>
      </c>
      <c r="G21" s="289">
        <v>0</v>
      </c>
      <c r="H21" s="274">
        <f t="shared" si="7"/>
        <v>0</v>
      </c>
      <c r="I21" s="273">
        <f t="shared" si="3"/>
        <v>0</v>
      </c>
      <c r="J21" s="290">
        <v>0</v>
      </c>
      <c r="K21" s="254">
        <f t="shared" si="4"/>
        <v>0</v>
      </c>
      <c r="L21" s="254">
        <f t="shared" si="5"/>
        <v>0</v>
      </c>
      <c r="M21" s="254">
        <f t="shared" si="6"/>
        <v>0</v>
      </c>
      <c r="N21" s="255">
        <f t="shared" si="2"/>
        <v>0</v>
      </c>
      <c r="O21" s="313">
        <v>0</v>
      </c>
    </row>
    <row r="22" spans="1:15" ht="18" hidden="1">
      <c r="A22" s="353"/>
      <c r="B22" s="353"/>
      <c r="C22" s="353"/>
      <c r="D22" s="112" t="s">
        <v>24</v>
      </c>
      <c r="E22" s="112" t="s">
        <v>25</v>
      </c>
      <c r="F22" s="16" t="s">
        <v>26</v>
      </c>
      <c r="G22" s="289">
        <v>0</v>
      </c>
      <c r="H22" s="274">
        <f t="shared" si="7"/>
        <v>0</v>
      </c>
      <c r="I22" s="273">
        <f t="shared" si="3"/>
        <v>0</v>
      </c>
      <c r="J22" s="290">
        <v>0</v>
      </c>
      <c r="K22" s="254">
        <f t="shared" si="4"/>
        <v>0</v>
      </c>
      <c r="L22" s="254">
        <f t="shared" si="5"/>
        <v>0</v>
      </c>
      <c r="M22" s="254">
        <f t="shared" si="6"/>
        <v>0</v>
      </c>
      <c r="N22" s="255">
        <f t="shared" si="2"/>
        <v>0</v>
      </c>
      <c r="O22" s="313">
        <v>0</v>
      </c>
    </row>
    <row r="23" spans="1:15" ht="18" hidden="1">
      <c r="A23" s="353"/>
      <c r="B23" s="353"/>
      <c r="C23" s="353"/>
      <c r="D23" s="112" t="s">
        <v>24</v>
      </c>
      <c r="E23" s="112" t="s">
        <v>25</v>
      </c>
      <c r="F23" s="16" t="s">
        <v>26</v>
      </c>
      <c r="G23" s="289">
        <v>0</v>
      </c>
      <c r="H23" s="274">
        <f t="shared" si="7"/>
        <v>0</v>
      </c>
      <c r="I23" s="273">
        <f t="shared" si="3"/>
        <v>0</v>
      </c>
      <c r="J23" s="290">
        <v>0</v>
      </c>
      <c r="K23" s="254">
        <f t="shared" si="4"/>
        <v>0</v>
      </c>
      <c r="L23" s="254">
        <f t="shared" si="5"/>
        <v>0</v>
      </c>
      <c r="M23" s="254">
        <f t="shared" si="6"/>
        <v>0</v>
      </c>
      <c r="N23" s="255">
        <f t="shared" si="2"/>
        <v>0</v>
      </c>
      <c r="O23" s="313">
        <v>0</v>
      </c>
    </row>
    <row r="24" spans="1:15" ht="18" hidden="1">
      <c r="A24" s="353"/>
      <c r="B24" s="353"/>
      <c r="C24" s="353"/>
      <c r="D24" s="112" t="s">
        <v>24</v>
      </c>
      <c r="E24" s="112" t="s">
        <v>25</v>
      </c>
      <c r="F24" s="16" t="s">
        <v>26</v>
      </c>
      <c r="G24" s="289">
        <v>0</v>
      </c>
      <c r="H24" s="274">
        <f t="shared" si="7"/>
        <v>0</v>
      </c>
      <c r="I24" s="273">
        <f t="shared" si="3"/>
        <v>0</v>
      </c>
      <c r="J24" s="290">
        <v>0</v>
      </c>
      <c r="K24" s="254">
        <f t="shared" si="4"/>
        <v>0</v>
      </c>
      <c r="L24" s="254">
        <f t="shared" si="5"/>
        <v>0</v>
      </c>
      <c r="M24" s="254">
        <f t="shared" si="6"/>
        <v>0</v>
      </c>
      <c r="N24" s="255">
        <f t="shared" si="2"/>
        <v>0</v>
      </c>
      <c r="O24" s="313">
        <v>0</v>
      </c>
    </row>
    <row r="25" spans="1:15" ht="18" hidden="1">
      <c r="A25" s="353"/>
      <c r="B25" s="353"/>
      <c r="C25" s="353"/>
      <c r="D25" s="112" t="s">
        <v>24</v>
      </c>
      <c r="E25" s="112" t="s">
        <v>25</v>
      </c>
      <c r="F25" s="16" t="s">
        <v>26</v>
      </c>
      <c r="G25" s="289">
        <v>0</v>
      </c>
      <c r="H25" s="274">
        <f t="shared" si="7"/>
        <v>0</v>
      </c>
      <c r="I25" s="273">
        <f t="shared" si="3"/>
        <v>0</v>
      </c>
      <c r="J25" s="290">
        <v>0</v>
      </c>
      <c r="K25" s="254">
        <f t="shared" si="4"/>
        <v>0</v>
      </c>
      <c r="L25" s="254">
        <f t="shared" si="5"/>
        <v>0</v>
      </c>
      <c r="M25" s="254">
        <f t="shared" si="6"/>
        <v>0</v>
      </c>
      <c r="N25" s="255">
        <f t="shared" si="2"/>
        <v>0</v>
      </c>
      <c r="O25" s="313">
        <v>0</v>
      </c>
    </row>
    <row r="26" spans="1:15" ht="18" hidden="1">
      <c r="A26" s="353"/>
      <c r="B26" s="353"/>
      <c r="C26" s="353"/>
      <c r="D26" s="112" t="s">
        <v>24</v>
      </c>
      <c r="E26" s="112" t="s">
        <v>25</v>
      </c>
      <c r="F26" s="16" t="s">
        <v>26</v>
      </c>
      <c r="G26" s="289">
        <v>0</v>
      </c>
      <c r="H26" s="274">
        <f t="shared" si="7"/>
        <v>0</v>
      </c>
      <c r="I26" s="273">
        <f t="shared" si="3"/>
        <v>0</v>
      </c>
      <c r="J26" s="290">
        <v>0</v>
      </c>
      <c r="K26" s="254">
        <f t="shared" si="4"/>
        <v>0</v>
      </c>
      <c r="L26" s="254">
        <f t="shared" si="5"/>
        <v>0</v>
      </c>
      <c r="M26" s="254">
        <f t="shared" si="6"/>
        <v>0</v>
      </c>
      <c r="N26" s="255">
        <f t="shared" si="2"/>
        <v>0</v>
      </c>
      <c r="O26" s="313">
        <v>0</v>
      </c>
    </row>
    <row r="27" spans="1:15" ht="18" hidden="1">
      <c r="A27" s="353"/>
      <c r="B27" s="353"/>
      <c r="C27" s="353"/>
      <c r="D27" s="112" t="s">
        <v>24</v>
      </c>
      <c r="E27" s="112" t="s">
        <v>25</v>
      </c>
      <c r="F27" s="16" t="s">
        <v>26</v>
      </c>
      <c r="G27" s="289">
        <v>0</v>
      </c>
      <c r="H27" s="274">
        <f t="shared" si="7"/>
        <v>0</v>
      </c>
      <c r="I27" s="273">
        <f t="shared" si="3"/>
        <v>0</v>
      </c>
      <c r="J27" s="290">
        <v>0</v>
      </c>
      <c r="K27" s="254">
        <f t="shared" si="4"/>
        <v>0</v>
      </c>
      <c r="L27" s="254">
        <f t="shared" si="5"/>
        <v>0</v>
      </c>
      <c r="M27" s="254">
        <f t="shared" si="6"/>
        <v>0</v>
      </c>
      <c r="N27" s="255">
        <f t="shared" si="2"/>
        <v>0</v>
      </c>
      <c r="O27" s="313">
        <v>0</v>
      </c>
    </row>
    <row r="28" spans="1:15" ht="18" hidden="1">
      <c r="A28" s="353"/>
      <c r="B28" s="353"/>
      <c r="C28" s="353"/>
      <c r="D28" s="112" t="s">
        <v>24</v>
      </c>
      <c r="E28" s="112" t="s">
        <v>25</v>
      </c>
      <c r="F28" s="16" t="s">
        <v>26</v>
      </c>
      <c r="G28" s="289">
        <v>0</v>
      </c>
      <c r="H28" s="274">
        <f t="shared" si="7"/>
        <v>0</v>
      </c>
      <c r="I28" s="273">
        <f t="shared" si="3"/>
        <v>0</v>
      </c>
      <c r="J28" s="290">
        <v>0</v>
      </c>
      <c r="K28" s="254">
        <f t="shared" si="4"/>
        <v>0</v>
      </c>
      <c r="L28" s="254">
        <f t="shared" si="5"/>
        <v>0</v>
      </c>
      <c r="M28" s="254">
        <f t="shared" si="6"/>
        <v>0</v>
      </c>
      <c r="N28" s="255">
        <f t="shared" si="2"/>
        <v>0</v>
      </c>
      <c r="O28" s="313">
        <v>0</v>
      </c>
    </row>
    <row r="29" spans="1:15" ht="18" hidden="1">
      <c r="A29" s="353"/>
      <c r="B29" s="353"/>
      <c r="C29" s="353"/>
      <c r="D29" s="112" t="s">
        <v>24</v>
      </c>
      <c r="E29" s="112" t="s">
        <v>25</v>
      </c>
      <c r="F29" s="16" t="s">
        <v>26</v>
      </c>
      <c r="G29" s="289">
        <v>0</v>
      </c>
      <c r="H29" s="274">
        <f t="shared" si="7"/>
        <v>0</v>
      </c>
      <c r="I29" s="273">
        <f t="shared" si="3"/>
        <v>0</v>
      </c>
      <c r="J29" s="290">
        <v>0</v>
      </c>
      <c r="K29" s="254">
        <f t="shared" si="4"/>
        <v>0</v>
      </c>
      <c r="L29" s="254">
        <f t="shared" si="5"/>
        <v>0</v>
      </c>
      <c r="M29" s="254">
        <f t="shared" si="6"/>
        <v>0</v>
      </c>
      <c r="N29" s="255">
        <f t="shared" si="2"/>
        <v>0</v>
      </c>
      <c r="O29" s="313">
        <v>0</v>
      </c>
    </row>
    <row r="30" spans="1:15" ht="18" hidden="1">
      <c r="A30" s="353"/>
      <c r="B30" s="353"/>
      <c r="C30" s="353"/>
      <c r="D30" s="112" t="s">
        <v>24</v>
      </c>
      <c r="E30" s="112" t="s">
        <v>25</v>
      </c>
      <c r="F30" s="16" t="s">
        <v>26</v>
      </c>
      <c r="G30" s="289">
        <v>0</v>
      </c>
      <c r="H30" s="274">
        <f t="shared" si="7"/>
        <v>0</v>
      </c>
      <c r="I30" s="273">
        <f t="shared" si="3"/>
        <v>0</v>
      </c>
      <c r="J30" s="290">
        <v>0</v>
      </c>
      <c r="K30" s="254">
        <f t="shared" si="4"/>
        <v>0</v>
      </c>
      <c r="L30" s="254">
        <f t="shared" si="5"/>
        <v>0</v>
      </c>
      <c r="M30" s="254">
        <f t="shared" si="6"/>
        <v>0</v>
      </c>
      <c r="N30" s="255">
        <f t="shared" si="2"/>
        <v>0</v>
      </c>
      <c r="O30" s="313">
        <v>0</v>
      </c>
    </row>
    <row r="31" spans="1:15" ht="18" hidden="1">
      <c r="A31" s="353"/>
      <c r="B31" s="353"/>
      <c r="C31" s="353"/>
      <c r="D31" s="112" t="s">
        <v>24</v>
      </c>
      <c r="E31" s="112" t="s">
        <v>25</v>
      </c>
      <c r="F31" s="16" t="s">
        <v>26</v>
      </c>
      <c r="G31" s="289">
        <v>0</v>
      </c>
      <c r="H31" s="274">
        <f t="shared" si="7"/>
        <v>0</v>
      </c>
      <c r="I31" s="273">
        <f t="shared" si="3"/>
        <v>0</v>
      </c>
      <c r="J31" s="290">
        <v>0</v>
      </c>
      <c r="K31" s="254">
        <f t="shared" si="4"/>
        <v>0</v>
      </c>
      <c r="L31" s="254">
        <f t="shared" si="5"/>
        <v>0</v>
      </c>
      <c r="M31" s="254">
        <f t="shared" si="6"/>
        <v>0</v>
      </c>
      <c r="N31" s="255">
        <f t="shared" si="2"/>
        <v>0</v>
      </c>
      <c r="O31" s="313">
        <v>0</v>
      </c>
    </row>
    <row r="32" spans="1:15" ht="18" hidden="1">
      <c r="A32" s="353"/>
      <c r="B32" s="353"/>
      <c r="C32" s="353"/>
      <c r="D32" s="112" t="s">
        <v>24</v>
      </c>
      <c r="E32" s="112" t="s">
        <v>25</v>
      </c>
      <c r="F32" s="16" t="s">
        <v>26</v>
      </c>
      <c r="G32" s="289">
        <v>0</v>
      </c>
      <c r="H32" s="274">
        <f t="shared" si="7"/>
        <v>0</v>
      </c>
      <c r="I32" s="273">
        <f t="shared" si="3"/>
        <v>0</v>
      </c>
      <c r="J32" s="290">
        <v>0</v>
      </c>
      <c r="K32" s="254">
        <f t="shared" si="4"/>
        <v>0</v>
      </c>
      <c r="L32" s="254">
        <f t="shared" si="5"/>
        <v>0</v>
      </c>
      <c r="M32" s="254">
        <f t="shared" si="6"/>
        <v>0</v>
      </c>
      <c r="N32" s="255">
        <f t="shared" si="2"/>
        <v>0</v>
      </c>
      <c r="O32" s="313">
        <v>0</v>
      </c>
    </row>
    <row r="33" spans="1:27" ht="18" hidden="1">
      <c r="A33" s="353"/>
      <c r="B33" s="353"/>
      <c r="C33" s="353"/>
      <c r="D33" s="112" t="s">
        <v>24</v>
      </c>
      <c r="E33" s="112" t="s">
        <v>25</v>
      </c>
      <c r="F33" s="16" t="s">
        <v>26</v>
      </c>
      <c r="G33" s="289">
        <v>0</v>
      </c>
      <c r="H33" s="274">
        <f t="shared" si="7"/>
        <v>0</v>
      </c>
      <c r="I33" s="273">
        <f t="shared" si="3"/>
        <v>0</v>
      </c>
      <c r="J33" s="290">
        <v>0</v>
      </c>
      <c r="K33" s="254">
        <f t="shared" si="4"/>
        <v>0</v>
      </c>
      <c r="L33" s="254">
        <f t="shared" si="5"/>
        <v>0</v>
      </c>
      <c r="M33" s="254">
        <f t="shared" si="6"/>
        <v>0</v>
      </c>
      <c r="N33" s="255">
        <f t="shared" si="2"/>
        <v>0</v>
      </c>
      <c r="O33" s="313">
        <v>0</v>
      </c>
    </row>
    <row r="34" spans="1:27" ht="18.600000000000001" thickBot="1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3"/>
      <c r="O34" s="313"/>
    </row>
    <row r="35" spans="1:27" ht="18">
      <c r="A35" s="146" t="s">
        <v>27</v>
      </c>
      <c r="B35" s="123"/>
      <c r="C35" s="123"/>
      <c r="D35" s="123"/>
      <c r="E35" s="263"/>
      <c r="F35" s="357" t="s">
        <v>28</v>
      </c>
      <c r="G35" s="358"/>
      <c r="H35" s="358"/>
      <c r="I35" s="358"/>
      <c r="J35" s="359"/>
      <c r="K35" s="355" t="s">
        <v>29</v>
      </c>
      <c r="L35" s="355"/>
      <c r="M35" s="355"/>
      <c r="N35" s="355"/>
      <c r="O35" s="329"/>
      <c r="W35" s="4" t="s">
        <v>30</v>
      </c>
    </row>
    <row r="36" spans="1:27" ht="18">
      <c r="A36" s="123"/>
      <c r="B36" s="228"/>
      <c r="C36" s="228"/>
      <c r="D36" s="228"/>
      <c r="E36" s="264"/>
      <c r="F36" s="266">
        <v>1</v>
      </c>
      <c r="G36" s="264">
        <v>2</v>
      </c>
      <c r="H36" s="264">
        <v>3</v>
      </c>
      <c r="I36" s="264">
        <v>4</v>
      </c>
      <c r="J36" s="267">
        <v>5</v>
      </c>
      <c r="K36" s="347" t="s">
        <v>31</v>
      </c>
      <c r="L36" s="347"/>
      <c r="M36" s="347"/>
      <c r="N36" s="347"/>
      <c r="O36" s="329"/>
      <c r="W36" s="4" t="s">
        <v>32</v>
      </c>
      <c r="X36" s="4" t="s">
        <v>33</v>
      </c>
      <c r="Y36" s="4" t="s">
        <v>34</v>
      </c>
      <c r="Z36" s="4" t="s">
        <v>35</v>
      </c>
      <c r="AA36" s="4" t="s">
        <v>36</v>
      </c>
    </row>
    <row r="37" spans="1:27" ht="18">
      <c r="A37" s="370" t="s">
        <v>37</v>
      </c>
      <c r="B37" s="370"/>
      <c r="C37" s="370"/>
      <c r="D37" s="117"/>
      <c r="E37" s="17"/>
      <c r="F37" s="252">
        <f t="shared" ref="F37:J38" si="8">W37*12</f>
        <v>0</v>
      </c>
      <c r="G37" s="268">
        <f t="shared" si="8"/>
        <v>0</v>
      </c>
      <c r="H37" s="338" t="e">
        <f t="shared" si="8"/>
        <v>#REF!</v>
      </c>
      <c r="I37" s="338" t="e">
        <f t="shared" si="8"/>
        <v>#REF!</v>
      </c>
      <c r="J37" s="339" t="e">
        <f t="shared" si="8"/>
        <v>#REF!</v>
      </c>
      <c r="K37" s="293">
        <v>0</v>
      </c>
      <c r="L37" s="118">
        <f>K37*$F$3</f>
        <v>0</v>
      </c>
      <c r="M37" s="118">
        <f>L37*$F$3</f>
        <v>0</v>
      </c>
      <c r="N37" s="120">
        <f t="shared" ref="N37:N48" si="9">SUM(K37:M37)</f>
        <v>0</v>
      </c>
      <c r="O37" s="317" t="s">
        <v>166</v>
      </c>
      <c r="W37" s="227">
        <f t="shared" ref="W37:W48" si="10">K37/$K$6</f>
        <v>0</v>
      </c>
      <c r="X37" s="227">
        <f t="shared" ref="X37:X48" si="11">L37/$L$6</f>
        <v>0</v>
      </c>
      <c r="Y37" s="227" t="e">
        <f>#REF!/$M$6</f>
        <v>#REF!</v>
      </c>
      <c r="Z37" s="227" t="e">
        <f>#REF!/#REF!</f>
        <v>#REF!</v>
      </c>
      <c r="AA37" s="227" t="e">
        <f>#REF!/#REF!</f>
        <v>#REF!</v>
      </c>
    </row>
    <row r="38" spans="1:27" ht="18">
      <c r="A38" s="364" t="s">
        <v>37</v>
      </c>
      <c r="B38" s="364"/>
      <c r="C38" s="364"/>
      <c r="D38" s="11"/>
      <c r="E38" s="17"/>
      <c r="F38" s="252">
        <f t="shared" si="8"/>
        <v>0</v>
      </c>
      <c r="G38" s="268">
        <f t="shared" si="8"/>
        <v>0</v>
      </c>
      <c r="H38" s="338" t="e">
        <f t="shared" si="8"/>
        <v>#REF!</v>
      </c>
      <c r="I38" s="338" t="e">
        <f t="shared" si="8"/>
        <v>#REF!</v>
      </c>
      <c r="J38" s="339" t="e">
        <f t="shared" si="8"/>
        <v>#REF!</v>
      </c>
      <c r="K38" s="294">
        <v>0</v>
      </c>
      <c r="L38" s="18">
        <f t="shared" ref="L38:M38" si="12">K38*$F$3</f>
        <v>0</v>
      </c>
      <c r="M38" s="28">
        <f t="shared" si="12"/>
        <v>0</v>
      </c>
      <c r="N38" s="19">
        <f t="shared" si="9"/>
        <v>0</v>
      </c>
      <c r="O38" s="317" t="s">
        <v>166</v>
      </c>
      <c r="W38" s="227">
        <f t="shared" si="10"/>
        <v>0</v>
      </c>
      <c r="X38" s="227">
        <f t="shared" si="11"/>
        <v>0</v>
      </c>
      <c r="Y38" s="227" t="e">
        <f>#REF!/$M$6</f>
        <v>#REF!</v>
      </c>
      <c r="Z38" s="227" t="e">
        <f>#REF!/#REF!</f>
        <v>#REF!</v>
      </c>
      <c r="AA38" s="227" t="e">
        <f>#REF!/#REF!</f>
        <v>#REF!</v>
      </c>
    </row>
    <row r="39" spans="1:27" ht="18">
      <c r="A39" s="364" t="s">
        <v>37</v>
      </c>
      <c r="B39" s="364"/>
      <c r="C39" s="364"/>
      <c r="D39" s="11"/>
      <c r="E39" s="17"/>
      <c r="F39" s="252">
        <f>W39*12</f>
        <v>0</v>
      </c>
      <c r="G39" s="268">
        <f t="shared" ref="G39:H48" si="13">X39*12</f>
        <v>0</v>
      </c>
      <c r="H39" s="338" t="e">
        <f t="shared" si="13"/>
        <v>#REF!</v>
      </c>
      <c r="I39" s="338" t="e">
        <f>Z39*12</f>
        <v>#REF!</v>
      </c>
      <c r="J39" s="339" t="e">
        <f t="shared" ref="J39:J48" si="14">AA39*12</f>
        <v>#REF!</v>
      </c>
      <c r="K39" s="294">
        <v>0</v>
      </c>
      <c r="L39" s="18">
        <f t="shared" ref="L39:M39" si="15">K39*$F$3</f>
        <v>0</v>
      </c>
      <c r="M39" s="28">
        <f t="shared" si="15"/>
        <v>0</v>
      </c>
      <c r="N39" s="19">
        <f t="shared" si="9"/>
        <v>0</v>
      </c>
      <c r="O39" s="317" t="s">
        <v>166</v>
      </c>
      <c r="W39" s="227">
        <f t="shared" si="10"/>
        <v>0</v>
      </c>
      <c r="X39" s="227">
        <f t="shared" si="11"/>
        <v>0</v>
      </c>
      <c r="Y39" s="227" t="e">
        <f>#REF!/$M$6</f>
        <v>#REF!</v>
      </c>
      <c r="Z39" s="227" t="e">
        <f>#REF!/#REF!</f>
        <v>#REF!</v>
      </c>
      <c r="AA39" s="227" t="e">
        <f>#REF!/#REF!</f>
        <v>#REF!</v>
      </c>
    </row>
    <row r="40" spans="1:27" ht="18">
      <c r="A40" s="364" t="s">
        <v>37</v>
      </c>
      <c r="B40" s="364"/>
      <c r="C40" s="364"/>
      <c r="D40" s="11"/>
      <c r="E40" s="17"/>
      <c r="F40" s="252">
        <f t="shared" ref="F40:F48" si="16">W40*12</f>
        <v>0</v>
      </c>
      <c r="G40" s="268">
        <f>X40*12</f>
        <v>0</v>
      </c>
      <c r="H40" s="338" t="e">
        <f>Y40*12</f>
        <v>#REF!</v>
      </c>
      <c r="I40" s="338" t="e">
        <f t="shared" ref="I40:I48" si="17">Z40*12</f>
        <v>#REF!</v>
      </c>
      <c r="J40" s="339" t="e">
        <f t="shared" si="14"/>
        <v>#REF!</v>
      </c>
      <c r="K40" s="294">
        <v>0</v>
      </c>
      <c r="L40" s="18">
        <f t="shared" ref="L40:M40" si="18">K40*$F$3</f>
        <v>0</v>
      </c>
      <c r="M40" s="28">
        <f t="shared" si="18"/>
        <v>0</v>
      </c>
      <c r="N40" s="19">
        <f t="shared" si="9"/>
        <v>0</v>
      </c>
      <c r="O40" s="317" t="s">
        <v>166</v>
      </c>
      <c r="W40" s="227">
        <f t="shared" si="10"/>
        <v>0</v>
      </c>
      <c r="X40" s="227">
        <f t="shared" si="11"/>
        <v>0</v>
      </c>
      <c r="Y40" s="227" t="e">
        <f>#REF!/$M$6</f>
        <v>#REF!</v>
      </c>
      <c r="Z40" s="227" t="e">
        <f>#REF!/#REF!</f>
        <v>#REF!</v>
      </c>
      <c r="AA40" s="227" t="e">
        <f>#REF!/#REF!</f>
        <v>#REF!</v>
      </c>
    </row>
    <row r="41" spans="1:27" ht="18" hidden="1">
      <c r="A41" s="364" t="s">
        <v>37</v>
      </c>
      <c r="B41" s="364"/>
      <c r="C41" s="364"/>
      <c r="D41" s="11"/>
      <c r="E41" s="17"/>
      <c r="F41" s="252">
        <f>W41*12</f>
        <v>0</v>
      </c>
      <c r="G41" s="268">
        <f t="shared" si="13"/>
        <v>0</v>
      </c>
      <c r="H41" s="268" t="e">
        <f t="shared" si="13"/>
        <v>#REF!</v>
      </c>
      <c r="I41" s="268" t="e">
        <f>Z41*12</f>
        <v>#REF!</v>
      </c>
      <c r="J41" s="253" t="e">
        <f t="shared" si="14"/>
        <v>#REF!</v>
      </c>
      <c r="K41" s="294">
        <v>0</v>
      </c>
      <c r="L41" s="18">
        <f t="shared" ref="L41:M41" si="19">K41*$F$3</f>
        <v>0</v>
      </c>
      <c r="M41" s="28">
        <f t="shared" si="19"/>
        <v>0</v>
      </c>
      <c r="N41" s="19">
        <f t="shared" si="9"/>
        <v>0</v>
      </c>
      <c r="O41" s="317">
        <f t="shared" ref="O41:O48" si="20">SUM(L41:N41)</f>
        <v>0</v>
      </c>
      <c r="W41" s="227">
        <f t="shared" si="10"/>
        <v>0</v>
      </c>
      <c r="X41" s="227">
        <f t="shared" si="11"/>
        <v>0</v>
      </c>
      <c r="Y41" s="227" t="e">
        <f>#REF!/$M$6</f>
        <v>#REF!</v>
      </c>
      <c r="Z41" s="227" t="e">
        <f>#REF!/#REF!</f>
        <v>#REF!</v>
      </c>
      <c r="AA41" s="227" t="e">
        <f>#REF!/#REF!</f>
        <v>#REF!</v>
      </c>
    </row>
    <row r="42" spans="1:27" ht="18" hidden="1">
      <c r="A42" s="364" t="s">
        <v>37</v>
      </c>
      <c r="B42" s="364"/>
      <c r="C42" s="364"/>
      <c r="D42" s="11"/>
      <c r="E42" s="17"/>
      <c r="F42" s="252">
        <f t="shared" si="16"/>
        <v>0</v>
      </c>
      <c r="G42" s="268">
        <f t="shared" si="13"/>
        <v>0</v>
      </c>
      <c r="H42" s="268" t="e">
        <f t="shared" si="13"/>
        <v>#REF!</v>
      </c>
      <c r="I42" s="268" t="e">
        <f>Z42*12</f>
        <v>#REF!</v>
      </c>
      <c r="J42" s="253" t="e">
        <f t="shared" si="14"/>
        <v>#REF!</v>
      </c>
      <c r="K42" s="294">
        <v>0</v>
      </c>
      <c r="L42" s="18">
        <f t="shared" ref="L42:M42" si="21">K42*$F$3</f>
        <v>0</v>
      </c>
      <c r="M42" s="28">
        <f t="shared" si="21"/>
        <v>0</v>
      </c>
      <c r="N42" s="19">
        <f t="shared" si="9"/>
        <v>0</v>
      </c>
      <c r="O42" s="317">
        <f t="shared" si="20"/>
        <v>0</v>
      </c>
      <c r="W42" s="227">
        <f t="shared" si="10"/>
        <v>0</v>
      </c>
      <c r="X42" s="227">
        <f t="shared" si="11"/>
        <v>0</v>
      </c>
      <c r="Y42" s="227" t="e">
        <f>#REF!/$M$6</f>
        <v>#REF!</v>
      </c>
      <c r="Z42" s="227" t="e">
        <f>#REF!/#REF!</f>
        <v>#REF!</v>
      </c>
      <c r="AA42" s="227" t="e">
        <f>#REF!/#REF!</f>
        <v>#REF!</v>
      </c>
    </row>
    <row r="43" spans="1:27" ht="18" hidden="1">
      <c r="A43" s="364" t="s">
        <v>37</v>
      </c>
      <c r="B43" s="364"/>
      <c r="C43" s="364"/>
      <c r="D43" s="11"/>
      <c r="E43" s="17"/>
      <c r="F43" s="252">
        <f t="shared" si="16"/>
        <v>0</v>
      </c>
      <c r="G43" s="268">
        <f t="shared" si="13"/>
        <v>0</v>
      </c>
      <c r="H43" s="268" t="e">
        <f t="shared" si="13"/>
        <v>#REF!</v>
      </c>
      <c r="I43" s="268" t="e">
        <f t="shared" si="17"/>
        <v>#REF!</v>
      </c>
      <c r="J43" s="253" t="e">
        <f>AA43*12</f>
        <v>#REF!</v>
      </c>
      <c r="K43" s="294">
        <v>0</v>
      </c>
      <c r="L43" s="18">
        <f t="shared" ref="L43:M43" si="22">K43*$F$3</f>
        <v>0</v>
      </c>
      <c r="M43" s="28">
        <f t="shared" si="22"/>
        <v>0</v>
      </c>
      <c r="N43" s="19">
        <f t="shared" si="9"/>
        <v>0</v>
      </c>
      <c r="O43" s="317">
        <f t="shared" si="20"/>
        <v>0</v>
      </c>
      <c r="W43" s="227">
        <f t="shared" si="10"/>
        <v>0</v>
      </c>
      <c r="X43" s="227">
        <f t="shared" si="11"/>
        <v>0</v>
      </c>
      <c r="Y43" s="227" t="e">
        <f>#REF!/$M$6</f>
        <v>#REF!</v>
      </c>
      <c r="Z43" s="227" t="e">
        <f>#REF!/#REF!</f>
        <v>#REF!</v>
      </c>
      <c r="AA43" s="227" t="e">
        <f>#REF!/#REF!</f>
        <v>#REF!</v>
      </c>
    </row>
    <row r="44" spans="1:27" ht="18" hidden="1">
      <c r="A44" s="364" t="s">
        <v>37</v>
      </c>
      <c r="B44" s="364"/>
      <c r="C44" s="364"/>
      <c r="D44" s="11"/>
      <c r="E44" s="17"/>
      <c r="F44" s="252">
        <f t="shared" si="16"/>
        <v>0</v>
      </c>
      <c r="G44" s="268">
        <f>X44*12</f>
        <v>0</v>
      </c>
      <c r="H44" s="268" t="e">
        <f t="shared" si="13"/>
        <v>#REF!</v>
      </c>
      <c r="I44" s="268" t="e">
        <f t="shared" si="17"/>
        <v>#REF!</v>
      </c>
      <c r="J44" s="253" t="e">
        <f t="shared" si="14"/>
        <v>#REF!</v>
      </c>
      <c r="K44" s="294">
        <v>0</v>
      </c>
      <c r="L44" s="18">
        <f t="shared" ref="L44:M44" si="23">K44*$F$3</f>
        <v>0</v>
      </c>
      <c r="M44" s="28">
        <f t="shared" si="23"/>
        <v>0</v>
      </c>
      <c r="N44" s="19">
        <f t="shared" si="9"/>
        <v>0</v>
      </c>
      <c r="O44" s="317">
        <f t="shared" si="20"/>
        <v>0</v>
      </c>
      <c r="W44" s="227">
        <f t="shared" si="10"/>
        <v>0</v>
      </c>
      <c r="X44" s="227">
        <f t="shared" si="11"/>
        <v>0</v>
      </c>
      <c r="Y44" s="227" t="e">
        <f>#REF!/$M$6</f>
        <v>#REF!</v>
      </c>
      <c r="Z44" s="227" t="e">
        <f>#REF!/#REF!</f>
        <v>#REF!</v>
      </c>
      <c r="AA44" s="227" t="e">
        <f>#REF!/#REF!</f>
        <v>#REF!</v>
      </c>
    </row>
    <row r="45" spans="1:27" ht="18" hidden="1">
      <c r="A45" s="364" t="s">
        <v>37</v>
      </c>
      <c r="B45" s="364"/>
      <c r="C45" s="364"/>
      <c r="D45" s="11"/>
      <c r="E45" s="17"/>
      <c r="F45" s="252">
        <f t="shared" si="16"/>
        <v>0</v>
      </c>
      <c r="G45" s="268">
        <f t="shared" si="13"/>
        <v>0</v>
      </c>
      <c r="H45" s="268" t="e">
        <f t="shared" si="13"/>
        <v>#REF!</v>
      </c>
      <c r="I45" s="268" t="e">
        <f t="shared" si="17"/>
        <v>#REF!</v>
      </c>
      <c r="J45" s="253" t="e">
        <f t="shared" si="14"/>
        <v>#REF!</v>
      </c>
      <c r="K45" s="294">
        <v>0</v>
      </c>
      <c r="L45" s="18">
        <f t="shared" ref="L45:M45" si="24">K45*$F$3</f>
        <v>0</v>
      </c>
      <c r="M45" s="28">
        <f t="shared" si="24"/>
        <v>0</v>
      </c>
      <c r="N45" s="19">
        <f t="shared" si="9"/>
        <v>0</v>
      </c>
      <c r="O45" s="317">
        <f t="shared" si="20"/>
        <v>0</v>
      </c>
      <c r="W45" s="227">
        <f t="shared" si="10"/>
        <v>0</v>
      </c>
      <c r="X45" s="227">
        <f t="shared" si="11"/>
        <v>0</v>
      </c>
      <c r="Y45" s="227" t="e">
        <f>#REF!/$M$6</f>
        <v>#REF!</v>
      </c>
      <c r="Z45" s="227" t="e">
        <f>#REF!/#REF!</f>
        <v>#REF!</v>
      </c>
      <c r="AA45" s="227" t="e">
        <f>#REF!/#REF!</f>
        <v>#REF!</v>
      </c>
    </row>
    <row r="46" spans="1:27" ht="18" hidden="1">
      <c r="A46" s="364" t="s">
        <v>37</v>
      </c>
      <c r="B46" s="364"/>
      <c r="C46" s="364"/>
      <c r="D46" s="11"/>
      <c r="E46" s="17"/>
      <c r="F46" s="252">
        <f t="shared" si="16"/>
        <v>0</v>
      </c>
      <c r="G46" s="268">
        <f t="shared" si="13"/>
        <v>0</v>
      </c>
      <c r="H46" s="268" t="e">
        <f t="shared" si="13"/>
        <v>#REF!</v>
      </c>
      <c r="I46" s="268" t="e">
        <f t="shared" si="17"/>
        <v>#REF!</v>
      </c>
      <c r="J46" s="253" t="e">
        <f t="shared" si="14"/>
        <v>#REF!</v>
      </c>
      <c r="K46" s="294">
        <v>0</v>
      </c>
      <c r="L46" s="18">
        <f t="shared" ref="L46:M46" si="25">K46*$F$3</f>
        <v>0</v>
      </c>
      <c r="M46" s="28">
        <f t="shared" si="25"/>
        <v>0</v>
      </c>
      <c r="N46" s="19">
        <f t="shared" si="9"/>
        <v>0</v>
      </c>
      <c r="O46" s="317">
        <f t="shared" si="20"/>
        <v>0</v>
      </c>
      <c r="W46" s="227">
        <f t="shared" si="10"/>
        <v>0</v>
      </c>
      <c r="X46" s="227">
        <f t="shared" si="11"/>
        <v>0</v>
      </c>
      <c r="Y46" s="227" t="e">
        <f>#REF!/$M$6</f>
        <v>#REF!</v>
      </c>
      <c r="Z46" s="227" t="e">
        <f>#REF!/#REF!</f>
        <v>#REF!</v>
      </c>
      <c r="AA46" s="227" t="e">
        <f>#REF!/#REF!</f>
        <v>#REF!</v>
      </c>
    </row>
    <row r="47" spans="1:27" ht="18" hidden="1">
      <c r="A47" s="364" t="s">
        <v>37</v>
      </c>
      <c r="B47" s="364"/>
      <c r="C47" s="364"/>
      <c r="D47" s="11"/>
      <c r="E47" s="17"/>
      <c r="F47" s="252">
        <f t="shared" si="16"/>
        <v>0</v>
      </c>
      <c r="G47" s="268">
        <f t="shared" si="13"/>
        <v>0</v>
      </c>
      <c r="H47" s="268" t="e">
        <f t="shared" si="13"/>
        <v>#REF!</v>
      </c>
      <c r="I47" s="268" t="e">
        <f t="shared" si="17"/>
        <v>#REF!</v>
      </c>
      <c r="J47" s="253" t="e">
        <f t="shared" si="14"/>
        <v>#REF!</v>
      </c>
      <c r="K47" s="294">
        <v>0</v>
      </c>
      <c r="L47" s="18">
        <f t="shared" ref="L47:M47" si="26">K47*$F$3</f>
        <v>0</v>
      </c>
      <c r="M47" s="28">
        <f t="shared" si="26"/>
        <v>0</v>
      </c>
      <c r="N47" s="19">
        <f t="shared" si="9"/>
        <v>0</v>
      </c>
      <c r="O47" s="317">
        <f t="shared" si="20"/>
        <v>0</v>
      </c>
      <c r="W47" s="227">
        <f t="shared" si="10"/>
        <v>0</v>
      </c>
      <c r="X47" s="227">
        <f t="shared" si="11"/>
        <v>0</v>
      </c>
      <c r="Y47" s="227" t="e">
        <f>#REF!/$M$6</f>
        <v>#REF!</v>
      </c>
      <c r="Z47" s="227" t="e">
        <f>#REF!/#REF!</f>
        <v>#REF!</v>
      </c>
      <c r="AA47" s="227" t="e">
        <f>#REF!/#REF!</f>
        <v>#REF!</v>
      </c>
    </row>
    <row r="48" spans="1:27" ht="18" hidden="1">
      <c r="A48" s="364" t="s">
        <v>37</v>
      </c>
      <c r="B48" s="364"/>
      <c r="C48" s="364"/>
      <c r="D48" s="11"/>
      <c r="E48" s="17"/>
      <c r="F48" s="252">
        <f t="shared" si="16"/>
        <v>0</v>
      </c>
      <c r="G48" s="268">
        <f t="shared" si="13"/>
        <v>0</v>
      </c>
      <c r="H48" s="268" t="e">
        <f t="shared" si="13"/>
        <v>#REF!</v>
      </c>
      <c r="I48" s="268" t="e">
        <f t="shared" si="17"/>
        <v>#REF!</v>
      </c>
      <c r="J48" s="253" t="e">
        <f t="shared" si="14"/>
        <v>#REF!</v>
      </c>
      <c r="K48" s="294">
        <v>0</v>
      </c>
      <c r="L48" s="28">
        <f t="shared" ref="L48:M48" si="27">K48*$F$3</f>
        <v>0</v>
      </c>
      <c r="M48" s="28">
        <f t="shared" si="27"/>
        <v>0</v>
      </c>
      <c r="N48" s="19">
        <f t="shared" si="9"/>
        <v>0</v>
      </c>
      <c r="O48" s="317">
        <f t="shared" si="20"/>
        <v>0</v>
      </c>
      <c r="W48" s="227">
        <f t="shared" si="10"/>
        <v>0</v>
      </c>
      <c r="X48" s="227">
        <f t="shared" si="11"/>
        <v>0</v>
      </c>
      <c r="Y48" s="227" t="e">
        <f>#REF!/$M$6</f>
        <v>#REF!</v>
      </c>
      <c r="Z48" s="227" t="e">
        <f>#REF!/#REF!</f>
        <v>#REF!</v>
      </c>
      <c r="AA48" s="227" t="e">
        <f>#REF!/#REF!</f>
        <v>#REF!</v>
      </c>
    </row>
    <row r="49" spans="1:27" ht="18.600000000000001" thickBot="1">
      <c r="A49" s="11"/>
      <c r="B49" s="11"/>
      <c r="C49" s="11"/>
      <c r="D49" s="11"/>
      <c r="E49" s="11"/>
      <c r="F49" s="261"/>
      <c r="G49" s="11"/>
      <c r="H49" s="11"/>
      <c r="I49" s="11"/>
      <c r="J49" s="262"/>
      <c r="K49" s="38"/>
      <c r="L49" s="231"/>
      <c r="M49" s="250"/>
      <c r="N49" s="39"/>
      <c r="O49" s="317"/>
    </row>
    <row r="50" spans="1:27" ht="18">
      <c r="A50" s="369" t="s">
        <v>38</v>
      </c>
      <c r="B50" s="369"/>
      <c r="C50" s="369"/>
      <c r="D50" s="128"/>
      <c r="E50" s="263"/>
      <c r="F50" s="360" t="s">
        <v>28</v>
      </c>
      <c r="G50" s="361"/>
      <c r="H50" s="361"/>
      <c r="I50" s="361"/>
      <c r="J50" s="362"/>
      <c r="K50" s="355" t="s">
        <v>29</v>
      </c>
      <c r="L50" s="355"/>
      <c r="M50" s="355"/>
      <c r="N50" s="355"/>
      <c r="O50" s="329"/>
      <c r="W50" s="4" t="s">
        <v>30</v>
      </c>
    </row>
    <row r="51" spans="1:27" ht="18">
      <c r="A51" s="225"/>
      <c r="B51" s="225"/>
      <c r="C51" s="225"/>
      <c r="D51" s="226"/>
      <c r="E51" s="265"/>
      <c r="F51" s="269">
        <v>1</v>
      </c>
      <c r="G51" s="229">
        <v>2</v>
      </c>
      <c r="H51" s="229">
        <v>3</v>
      </c>
      <c r="I51" s="229">
        <v>4</v>
      </c>
      <c r="J51" s="230">
        <v>5</v>
      </c>
      <c r="K51" s="347" t="s">
        <v>39</v>
      </c>
      <c r="L51" s="347"/>
      <c r="M51" s="347"/>
      <c r="N51" s="347"/>
      <c r="O51" s="329"/>
      <c r="W51" s="4" t="s">
        <v>32</v>
      </c>
      <c r="X51" s="4" t="s">
        <v>33</v>
      </c>
      <c r="Y51" s="4" t="s">
        <v>34</v>
      </c>
      <c r="Z51" s="4" t="s">
        <v>35</v>
      </c>
      <c r="AA51" s="4" t="s">
        <v>36</v>
      </c>
    </row>
    <row r="52" spans="1:27" ht="18">
      <c r="A52" s="370" t="s">
        <v>40</v>
      </c>
      <c r="B52" s="370"/>
      <c r="C52" s="370"/>
      <c r="D52" s="117"/>
      <c r="E52" s="17"/>
      <c r="F52" s="252">
        <f>W52*12</f>
        <v>0</v>
      </c>
      <c r="G52" s="256">
        <f>X52*12</f>
        <v>0</v>
      </c>
      <c r="H52" s="256">
        <f>Y52*12</f>
        <v>0</v>
      </c>
      <c r="I52" s="340" t="e">
        <f>Z52*12</f>
        <v>#REF!</v>
      </c>
      <c r="J52" s="341" t="e">
        <f>AA52*12</f>
        <v>#REF!</v>
      </c>
      <c r="K52" s="295">
        <v>0</v>
      </c>
      <c r="L52" s="119">
        <f>K52*$F$3</f>
        <v>0</v>
      </c>
      <c r="M52" s="28">
        <f>L52*$F$3</f>
        <v>0</v>
      </c>
      <c r="N52" s="19">
        <f t="shared" ref="N52:N61" si="28">SUM(K52:M52)</f>
        <v>0</v>
      </c>
      <c r="O52" s="317" t="s">
        <v>166</v>
      </c>
      <c r="W52" s="227">
        <f t="shared" ref="W52:W61" si="29">K52/$K$6</f>
        <v>0</v>
      </c>
      <c r="X52" s="227">
        <f t="shared" ref="X52:X61" si="30">L52/$L$6</f>
        <v>0</v>
      </c>
      <c r="Y52" s="227">
        <f t="shared" ref="Y52:Y61" si="31">M52/$M$6</f>
        <v>0</v>
      </c>
      <c r="Z52" s="227" t="e">
        <f>#REF!/#REF!</f>
        <v>#REF!</v>
      </c>
      <c r="AA52" s="227" t="e">
        <f>#REF!/#REF!</f>
        <v>#REF!</v>
      </c>
    </row>
    <row r="53" spans="1:27" ht="18">
      <c r="A53" s="364" t="s">
        <v>40</v>
      </c>
      <c r="B53" s="364"/>
      <c r="C53" s="364"/>
      <c r="D53" s="11"/>
      <c r="E53" s="17"/>
      <c r="F53" s="252">
        <f>W53*12</f>
        <v>0</v>
      </c>
      <c r="G53" s="256">
        <f t="shared" ref="G53:J61" si="32">X53*12</f>
        <v>0</v>
      </c>
      <c r="H53" s="256">
        <f>Y53*12</f>
        <v>0</v>
      </c>
      <c r="I53" s="340" t="e">
        <f>Z53*12</f>
        <v>#REF!</v>
      </c>
      <c r="J53" s="341" t="e">
        <f>AA53*12</f>
        <v>#REF!</v>
      </c>
      <c r="K53" s="295">
        <v>0</v>
      </c>
      <c r="L53" s="18">
        <f t="shared" ref="L53:M53" si="33">K53*$F$3</f>
        <v>0</v>
      </c>
      <c r="M53" s="28">
        <f t="shared" si="33"/>
        <v>0</v>
      </c>
      <c r="N53" s="19">
        <f t="shared" si="28"/>
        <v>0</v>
      </c>
      <c r="O53" s="317" t="s">
        <v>166</v>
      </c>
      <c r="W53" s="227">
        <f t="shared" si="29"/>
        <v>0</v>
      </c>
      <c r="X53" s="227">
        <f t="shared" si="30"/>
        <v>0</v>
      </c>
      <c r="Y53" s="227">
        <f t="shared" si="31"/>
        <v>0</v>
      </c>
      <c r="Z53" s="227" t="e">
        <f>#REF!/#REF!</f>
        <v>#REF!</v>
      </c>
      <c r="AA53" s="227" t="e">
        <f>#REF!/#REF!</f>
        <v>#REF!</v>
      </c>
    </row>
    <row r="54" spans="1:27" ht="18">
      <c r="A54" s="364" t="s">
        <v>40</v>
      </c>
      <c r="B54" s="364"/>
      <c r="C54" s="364"/>
      <c r="D54" s="11"/>
      <c r="E54" s="17"/>
      <c r="F54" s="252">
        <f>W54*12</f>
        <v>0</v>
      </c>
      <c r="G54" s="256">
        <f t="shared" si="32"/>
        <v>0</v>
      </c>
      <c r="H54" s="256">
        <f t="shared" si="32"/>
        <v>0</v>
      </c>
      <c r="I54" s="340" t="e">
        <f t="shared" si="32"/>
        <v>#REF!</v>
      </c>
      <c r="J54" s="341" t="e">
        <f t="shared" si="32"/>
        <v>#REF!</v>
      </c>
      <c r="K54" s="295">
        <v>0</v>
      </c>
      <c r="L54" s="18">
        <f t="shared" ref="L54:M54" si="34">K54*$F$3</f>
        <v>0</v>
      </c>
      <c r="M54" s="28">
        <f t="shared" si="34"/>
        <v>0</v>
      </c>
      <c r="N54" s="19">
        <f t="shared" si="28"/>
        <v>0</v>
      </c>
      <c r="O54" s="317" t="s">
        <v>166</v>
      </c>
      <c r="W54" s="227">
        <f t="shared" si="29"/>
        <v>0</v>
      </c>
      <c r="X54" s="227">
        <f t="shared" si="30"/>
        <v>0</v>
      </c>
      <c r="Y54" s="227">
        <f t="shared" si="31"/>
        <v>0</v>
      </c>
      <c r="Z54" s="227" t="e">
        <f>#REF!/#REF!</f>
        <v>#REF!</v>
      </c>
      <c r="AA54" s="227" t="e">
        <f>#REF!/#REF!</f>
        <v>#REF!</v>
      </c>
    </row>
    <row r="55" spans="1:27" ht="18.600000000000001" thickBot="1">
      <c r="A55" s="364" t="s">
        <v>40</v>
      </c>
      <c r="B55" s="364"/>
      <c r="C55" s="364"/>
      <c r="D55" s="11"/>
      <c r="E55" s="17"/>
      <c r="F55" s="252">
        <f t="shared" ref="F55:F59" si="35">W55*12</f>
        <v>0</v>
      </c>
      <c r="G55" s="256">
        <f t="shared" si="32"/>
        <v>0</v>
      </c>
      <c r="H55" s="256">
        <f t="shared" si="32"/>
        <v>0</v>
      </c>
      <c r="I55" s="340" t="e">
        <f t="shared" si="32"/>
        <v>#REF!</v>
      </c>
      <c r="J55" s="341" t="e">
        <f t="shared" si="32"/>
        <v>#REF!</v>
      </c>
      <c r="K55" s="295">
        <v>0</v>
      </c>
      <c r="L55" s="18">
        <f t="shared" ref="L55:M55" si="36">K55*$F$3</f>
        <v>0</v>
      </c>
      <c r="M55" s="28">
        <f t="shared" si="36"/>
        <v>0</v>
      </c>
      <c r="N55" s="19">
        <f t="shared" si="28"/>
        <v>0</v>
      </c>
      <c r="O55" s="317" t="s">
        <v>166</v>
      </c>
      <c r="W55" s="227">
        <f t="shared" si="29"/>
        <v>0</v>
      </c>
      <c r="X55" s="227">
        <f t="shared" si="30"/>
        <v>0</v>
      </c>
      <c r="Y55" s="227">
        <f t="shared" si="31"/>
        <v>0</v>
      </c>
      <c r="Z55" s="227" t="e">
        <f>#REF!/#REF!</f>
        <v>#REF!</v>
      </c>
      <c r="AA55" s="227" t="e">
        <f>#REF!/#REF!</f>
        <v>#REF!</v>
      </c>
    </row>
    <row r="56" spans="1:27" ht="18.600000000000001" hidden="1" thickBot="1">
      <c r="A56" s="364" t="s">
        <v>40</v>
      </c>
      <c r="B56" s="364"/>
      <c r="C56" s="364"/>
      <c r="D56" s="11"/>
      <c r="E56" s="17"/>
      <c r="F56" s="252">
        <f t="shared" si="35"/>
        <v>0</v>
      </c>
      <c r="G56" s="256">
        <f t="shared" si="32"/>
        <v>0</v>
      </c>
      <c r="H56" s="256">
        <f t="shared" si="32"/>
        <v>0</v>
      </c>
      <c r="I56" s="256" t="e">
        <f t="shared" si="32"/>
        <v>#REF!</v>
      </c>
      <c r="J56" s="254" t="e">
        <f t="shared" si="32"/>
        <v>#REF!</v>
      </c>
      <c r="K56" s="295">
        <v>0</v>
      </c>
      <c r="L56" s="18">
        <f t="shared" ref="L56:M56" si="37">K56*$F$3</f>
        <v>0</v>
      </c>
      <c r="M56" s="28">
        <f t="shared" si="37"/>
        <v>0</v>
      </c>
      <c r="N56" s="19">
        <f t="shared" si="28"/>
        <v>0</v>
      </c>
      <c r="O56" s="317">
        <f t="shared" ref="O56:O61" si="38">SUM(L56:N56)</f>
        <v>0</v>
      </c>
      <c r="W56" s="227">
        <f t="shared" si="29"/>
        <v>0</v>
      </c>
      <c r="X56" s="227">
        <f t="shared" si="30"/>
        <v>0</v>
      </c>
      <c r="Y56" s="227">
        <f t="shared" si="31"/>
        <v>0</v>
      </c>
      <c r="Z56" s="227" t="e">
        <f>#REF!/#REF!</f>
        <v>#REF!</v>
      </c>
      <c r="AA56" s="227" t="e">
        <f>#REF!/#REF!</f>
        <v>#REF!</v>
      </c>
    </row>
    <row r="57" spans="1:27" ht="18.600000000000001" hidden="1" thickBot="1">
      <c r="A57" s="364" t="s">
        <v>40</v>
      </c>
      <c r="B57" s="364"/>
      <c r="C57" s="364"/>
      <c r="D57" s="11"/>
      <c r="E57" s="17"/>
      <c r="F57" s="252">
        <f t="shared" si="35"/>
        <v>0</v>
      </c>
      <c r="G57" s="256">
        <f t="shared" si="32"/>
        <v>0</v>
      </c>
      <c r="H57" s="256">
        <f t="shared" si="32"/>
        <v>0</v>
      </c>
      <c r="I57" s="256" t="e">
        <f t="shared" si="32"/>
        <v>#REF!</v>
      </c>
      <c r="J57" s="254" t="e">
        <f t="shared" si="32"/>
        <v>#REF!</v>
      </c>
      <c r="K57" s="295">
        <v>0</v>
      </c>
      <c r="L57" s="18">
        <f t="shared" ref="L57:M57" si="39">K57*$F$3</f>
        <v>0</v>
      </c>
      <c r="M57" s="28">
        <f t="shared" si="39"/>
        <v>0</v>
      </c>
      <c r="N57" s="19">
        <f t="shared" si="28"/>
        <v>0</v>
      </c>
      <c r="O57" s="317">
        <f t="shared" si="38"/>
        <v>0</v>
      </c>
      <c r="W57" s="227">
        <f t="shared" si="29"/>
        <v>0</v>
      </c>
      <c r="X57" s="227">
        <f t="shared" si="30"/>
        <v>0</v>
      </c>
      <c r="Y57" s="227">
        <f t="shared" si="31"/>
        <v>0</v>
      </c>
      <c r="Z57" s="227" t="e">
        <f>#REF!/#REF!</f>
        <v>#REF!</v>
      </c>
      <c r="AA57" s="227" t="e">
        <f>#REF!/#REF!</f>
        <v>#REF!</v>
      </c>
    </row>
    <row r="58" spans="1:27" ht="18.600000000000001" hidden="1" thickBot="1">
      <c r="A58" s="364" t="s">
        <v>40</v>
      </c>
      <c r="B58" s="364"/>
      <c r="C58" s="364"/>
      <c r="D58" s="11"/>
      <c r="E58" s="17"/>
      <c r="F58" s="252">
        <f t="shared" si="35"/>
        <v>0</v>
      </c>
      <c r="G58" s="256">
        <f t="shared" si="32"/>
        <v>0</v>
      </c>
      <c r="H58" s="256">
        <f t="shared" si="32"/>
        <v>0</v>
      </c>
      <c r="I58" s="256" t="e">
        <f t="shared" si="32"/>
        <v>#REF!</v>
      </c>
      <c r="J58" s="254" t="e">
        <f t="shared" si="32"/>
        <v>#REF!</v>
      </c>
      <c r="K58" s="295">
        <v>0</v>
      </c>
      <c r="L58" s="18">
        <f t="shared" ref="L58:M58" si="40">K58*$F$3</f>
        <v>0</v>
      </c>
      <c r="M58" s="28">
        <f t="shared" si="40"/>
        <v>0</v>
      </c>
      <c r="N58" s="19">
        <f t="shared" si="28"/>
        <v>0</v>
      </c>
      <c r="O58" s="317">
        <f t="shared" si="38"/>
        <v>0</v>
      </c>
      <c r="W58" s="227">
        <f t="shared" si="29"/>
        <v>0</v>
      </c>
      <c r="X58" s="227">
        <f t="shared" si="30"/>
        <v>0</v>
      </c>
      <c r="Y58" s="227">
        <f t="shared" si="31"/>
        <v>0</v>
      </c>
      <c r="Z58" s="227" t="e">
        <f>#REF!/#REF!</f>
        <v>#REF!</v>
      </c>
      <c r="AA58" s="227" t="e">
        <f>#REF!/#REF!</f>
        <v>#REF!</v>
      </c>
    </row>
    <row r="59" spans="1:27" ht="18.600000000000001" hidden="1" thickBot="1">
      <c r="A59" s="364" t="s">
        <v>40</v>
      </c>
      <c r="B59" s="364"/>
      <c r="C59" s="364"/>
      <c r="D59" s="11"/>
      <c r="E59" s="17"/>
      <c r="F59" s="252">
        <f t="shared" si="35"/>
        <v>0</v>
      </c>
      <c r="G59" s="256">
        <f t="shared" si="32"/>
        <v>0</v>
      </c>
      <c r="H59" s="256">
        <f t="shared" si="32"/>
        <v>0</v>
      </c>
      <c r="I59" s="256" t="e">
        <f t="shared" si="32"/>
        <v>#REF!</v>
      </c>
      <c r="J59" s="254" t="e">
        <f t="shared" si="32"/>
        <v>#REF!</v>
      </c>
      <c r="K59" s="295">
        <v>0</v>
      </c>
      <c r="L59" s="18">
        <f t="shared" ref="L59:M59" si="41">K59*$F$3</f>
        <v>0</v>
      </c>
      <c r="M59" s="28">
        <f t="shared" si="41"/>
        <v>0</v>
      </c>
      <c r="N59" s="19">
        <f t="shared" si="28"/>
        <v>0</v>
      </c>
      <c r="O59" s="317">
        <f t="shared" si="38"/>
        <v>0</v>
      </c>
      <c r="W59" s="227">
        <f t="shared" si="29"/>
        <v>0</v>
      </c>
      <c r="X59" s="227">
        <f t="shared" si="30"/>
        <v>0</v>
      </c>
      <c r="Y59" s="227">
        <f t="shared" si="31"/>
        <v>0</v>
      </c>
      <c r="Z59" s="227" t="e">
        <f>#REF!/#REF!</f>
        <v>#REF!</v>
      </c>
      <c r="AA59" s="227" t="e">
        <f>#REF!/#REF!</f>
        <v>#REF!</v>
      </c>
    </row>
    <row r="60" spans="1:27" ht="18.600000000000001" hidden="1" thickBot="1">
      <c r="A60" s="364" t="s">
        <v>40</v>
      </c>
      <c r="B60" s="364"/>
      <c r="C60" s="364"/>
      <c r="D60" s="11"/>
      <c r="E60" s="17"/>
      <c r="F60" s="252">
        <f>W60*12</f>
        <v>0</v>
      </c>
      <c r="G60" s="256">
        <f t="shared" si="32"/>
        <v>0</v>
      </c>
      <c r="H60" s="256">
        <f t="shared" si="32"/>
        <v>0</v>
      </c>
      <c r="I60" s="256" t="e">
        <f>Z60*12</f>
        <v>#REF!</v>
      </c>
      <c r="J60" s="254" t="e">
        <f t="shared" si="32"/>
        <v>#REF!</v>
      </c>
      <c r="K60" s="295">
        <v>0</v>
      </c>
      <c r="L60" s="18">
        <f t="shared" ref="L60:M60" si="42">K60*$F$3</f>
        <v>0</v>
      </c>
      <c r="M60" s="28">
        <f t="shared" si="42"/>
        <v>0</v>
      </c>
      <c r="N60" s="19">
        <f t="shared" si="28"/>
        <v>0</v>
      </c>
      <c r="O60" s="317">
        <f t="shared" si="38"/>
        <v>0</v>
      </c>
      <c r="W60" s="227">
        <f t="shared" si="29"/>
        <v>0</v>
      </c>
      <c r="X60" s="227">
        <f t="shared" si="30"/>
        <v>0</v>
      </c>
      <c r="Y60" s="227">
        <f t="shared" si="31"/>
        <v>0</v>
      </c>
      <c r="Z60" s="227" t="e">
        <f>#REF!/#REF!</f>
        <v>#REF!</v>
      </c>
      <c r="AA60" s="227" t="e">
        <f>#REF!/#REF!</f>
        <v>#REF!</v>
      </c>
    </row>
    <row r="61" spans="1:27" ht="18.600000000000001" hidden="1" thickBot="1">
      <c r="A61" s="364" t="s">
        <v>40</v>
      </c>
      <c r="B61" s="364"/>
      <c r="C61" s="364"/>
      <c r="D61" s="11"/>
      <c r="E61" s="270"/>
      <c r="F61" s="259">
        <f>W61*12</f>
        <v>0</v>
      </c>
      <c r="G61" s="258">
        <f>X61*12</f>
        <v>0</v>
      </c>
      <c r="H61" s="258">
        <f>Y61*12</f>
        <v>0</v>
      </c>
      <c r="I61" s="258" t="e">
        <f>Z61*12</f>
        <v>#REF!</v>
      </c>
      <c r="J61" s="260" t="e">
        <f t="shared" si="32"/>
        <v>#REF!</v>
      </c>
      <c r="K61" s="296">
        <v>0</v>
      </c>
      <c r="L61" s="18">
        <f t="shared" ref="L61:M61" si="43">K61*$F$3</f>
        <v>0</v>
      </c>
      <c r="M61" s="28">
        <f t="shared" si="43"/>
        <v>0</v>
      </c>
      <c r="N61" s="39">
        <f t="shared" si="28"/>
        <v>0</v>
      </c>
      <c r="O61" s="317">
        <f t="shared" si="38"/>
        <v>0</v>
      </c>
      <c r="W61" s="227">
        <f t="shared" si="29"/>
        <v>0</v>
      </c>
      <c r="X61" s="227">
        <f t="shared" si="30"/>
        <v>0</v>
      </c>
      <c r="Y61" s="227">
        <f t="shared" si="31"/>
        <v>0</v>
      </c>
      <c r="Z61" s="227" t="e">
        <f>#REF!/#REF!</f>
        <v>#REF!</v>
      </c>
      <c r="AA61" s="227" t="e">
        <f>#REF!/#REF!</f>
        <v>#REF!</v>
      </c>
    </row>
    <row r="62" spans="1:27" s="7" customFormat="1" ht="18">
      <c r="A62" s="139" t="s">
        <v>41</v>
      </c>
      <c r="B62" s="117"/>
      <c r="C62" s="117"/>
      <c r="D62" s="139"/>
      <c r="E62" s="29"/>
      <c r="F62" s="29"/>
      <c r="G62" s="29"/>
      <c r="H62" s="29"/>
      <c r="I62" s="29"/>
      <c r="J62" s="44" t="s">
        <v>42</v>
      </c>
      <c r="K62" s="257">
        <f>SUM(K9:K61)</f>
        <v>0</v>
      </c>
      <c r="L62" s="307">
        <f t="shared" ref="L62:N62" si="44">SUM(L9:L61)</f>
        <v>0</v>
      </c>
      <c r="M62" s="308">
        <f t="shared" si="44"/>
        <v>0</v>
      </c>
      <c r="N62" s="307">
        <f t="shared" si="44"/>
        <v>0</v>
      </c>
      <c r="O62" s="316"/>
    </row>
    <row r="63" spans="1:27" ht="18">
      <c r="A63" s="364"/>
      <c r="B63" s="364"/>
      <c r="C63" s="364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19"/>
      <c r="O63" s="317"/>
    </row>
    <row r="64" spans="1:27" ht="18">
      <c r="A64" s="368" t="s">
        <v>43</v>
      </c>
      <c r="B64" s="369"/>
      <c r="C64" s="369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7"/>
      <c r="O64" s="318"/>
    </row>
    <row r="65" spans="1:15" ht="18">
      <c r="A65" s="11" t="s">
        <v>44</v>
      </c>
      <c r="B65" s="11"/>
      <c r="C65" s="11"/>
      <c r="D65" s="11"/>
      <c r="E65" s="11"/>
      <c r="F65" s="11"/>
      <c r="G65" s="11"/>
      <c r="H65" s="11"/>
      <c r="I65" s="11"/>
      <c r="J65" s="31">
        <f>'Sponsor Budget'!J66</f>
        <v>0.314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19">
        <f>SUM(K65:M65)</f>
        <v>0</v>
      </c>
      <c r="O65" s="331"/>
    </row>
    <row r="66" spans="1:15" ht="18">
      <c r="A66" s="11" t="s">
        <v>45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7.3999999999999996E-2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19">
        <f>SUM(K66:M66)</f>
        <v>0</v>
      </c>
      <c r="O66" s="331"/>
    </row>
    <row r="67" spans="1:15" ht="18">
      <c r="A67" s="11" t="s">
        <v>46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4.2000000000000003E-2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19">
        <f>SUM(K67:M67)</f>
        <v>0</v>
      </c>
      <c r="O67" s="331"/>
    </row>
    <row r="68" spans="1:15" ht="18">
      <c r="A68" s="11" t="s">
        <v>47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0.39600000000000002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19">
        <f>SUM(K68:M68)</f>
        <v>0</v>
      </c>
      <c r="O68" s="331"/>
    </row>
    <row r="69" spans="1:15" s="7" customFormat="1" ht="18">
      <c r="A69" s="139" t="s">
        <v>48</v>
      </c>
      <c r="B69" s="139"/>
      <c r="C69" s="139"/>
      <c r="D69" s="139"/>
      <c r="E69" s="139"/>
      <c r="F69" s="139"/>
      <c r="G69" s="139"/>
      <c r="H69" s="139"/>
      <c r="I69" s="139"/>
      <c r="J69" s="177" t="s">
        <v>49</v>
      </c>
      <c r="K69" s="63">
        <f t="shared" ref="K69:N69" si="45">SUM(K65:K68)</f>
        <v>0</v>
      </c>
      <c r="L69" s="63">
        <f t="shared" si="45"/>
        <v>0</v>
      </c>
      <c r="M69" s="63">
        <f t="shared" si="45"/>
        <v>0</v>
      </c>
      <c r="N69" s="64">
        <f t="shared" si="45"/>
        <v>0</v>
      </c>
      <c r="O69" s="316"/>
    </row>
    <row r="70" spans="1:15" ht="18">
      <c r="A70" s="353"/>
      <c r="B70" s="353"/>
      <c r="C70" s="353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19"/>
      <c r="O70" s="317"/>
    </row>
    <row r="71" spans="1:15" s="7" customFormat="1" ht="18">
      <c r="A71" s="139" t="s">
        <v>48</v>
      </c>
      <c r="B71" s="139"/>
      <c r="C71" s="139"/>
      <c r="D71" s="139"/>
      <c r="E71" s="139"/>
      <c r="F71" s="139"/>
      <c r="G71" s="139"/>
      <c r="H71" s="139"/>
      <c r="I71" s="139"/>
      <c r="J71" s="177" t="s">
        <v>50</v>
      </c>
      <c r="K71" s="63">
        <f>SUM(K62,K69)</f>
        <v>0</v>
      </c>
      <c r="L71" s="63">
        <f t="shared" ref="L71:M71" si="46">SUM(L62,L69)</f>
        <v>0</v>
      </c>
      <c r="M71" s="63">
        <f t="shared" si="46"/>
        <v>0</v>
      </c>
      <c r="N71" s="64">
        <f>SUM(N62,N69)</f>
        <v>0</v>
      </c>
      <c r="O71" s="316"/>
    </row>
    <row r="72" spans="1:15" ht="18">
      <c r="A72" s="364"/>
      <c r="B72" s="364"/>
      <c r="C72" s="364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319"/>
    </row>
    <row r="73" spans="1:15" s="129" customFormat="1" ht="21">
      <c r="A73" s="365" t="s">
        <v>51</v>
      </c>
      <c r="B73" s="371"/>
      <c r="C73" s="371"/>
      <c r="D73" s="282"/>
      <c r="E73" s="282"/>
      <c r="F73" s="282"/>
      <c r="G73" s="282"/>
      <c r="H73" s="282"/>
      <c r="I73" s="282"/>
      <c r="J73" s="282"/>
      <c r="K73" s="283"/>
      <c r="L73" s="284"/>
      <c r="M73" s="284"/>
      <c r="N73" s="284"/>
      <c r="O73" s="315"/>
    </row>
    <row r="74" spans="1:15" ht="18">
      <c r="A74" s="364" t="s">
        <v>52</v>
      </c>
      <c r="B74" s="364"/>
      <c r="C74" s="364"/>
      <c r="D74" s="11"/>
      <c r="E74" s="11"/>
      <c r="F74" s="11"/>
      <c r="G74" s="11"/>
      <c r="H74" s="11"/>
      <c r="I74" s="11"/>
      <c r="J74" s="17"/>
      <c r="K74" s="28">
        <v>0</v>
      </c>
      <c r="L74" s="28">
        <v>0</v>
      </c>
      <c r="M74" s="28">
        <v>0</v>
      </c>
      <c r="N74" s="28">
        <v>0</v>
      </c>
      <c r="O74" s="317" t="s">
        <v>166</v>
      </c>
    </row>
    <row r="75" spans="1:15" ht="18">
      <c r="A75" s="364" t="s">
        <v>53</v>
      </c>
      <c r="B75" s="364"/>
      <c r="C75" s="364"/>
      <c r="D75" s="11"/>
      <c r="E75" s="11"/>
      <c r="F75" s="11"/>
      <c r="G75" s="11"/>
      <c r="H75" s="11"/>
      <c r="I75" s="11"/>
      <c r="J75" s="11"/>
      <c r="K75" s="28">
        <v>0</v>
      </c>
      <c r="L75" s="28">
        <v>0</v>
      </c>
      <c r="M75" s="28">
        <v>0</v>
      </c>
      <c r="N75" s="28">
        <v>0</v>
      </c>
      <c r="O75" s="317" t="s">
        <v>166</v>
      </c>
    </row>
    <row r="76" spans="1:15" s="7" customFormat="1" ht="18">
      <c r="A76" s="139" t="s">
        <v>54</v>
      </c>
      <c r="B76" s="139"/>
      <c r="C76" s="139"/>
      <c r="D76" s="139"/>
      <c r="E76" s="139"/>
      <c r="F76" s="139"/>
      <c r="G76" s="139"/>
      <c r="H76" s="139"/>
      <c r="I76" s="139"/>
      <c r="J76" s="177" t="s">
        <v>55</v>
      </c>
      <c r="K76" s="140">
        <f t="shared" ref="K76:N76" si="47">SUM(K74:K75)</f>
        <v>0</v>
      </c>
      <c r="L76" s="140">
        <f t="shared" si="47"/>
        <v>0</v>
      </c>
      <c r="M76" s="140">
        <f t="shared" si="47"/>
        <v>0</v>
      </c>
      <c r="N76" s="64">
        <f t="shared" si="47"/>
        <v>0</v>
      </c>
      <c r="O76" s="316"/>
    </row>
    <row r="77" spans="1:15" ht="18">
      <c r="A77" s="364"/>
      <c r="B77" s="364"/>
      <c r="C77" s="364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19"/>
      <c r="O77" s="317"/>
    </row>
    <row r="78" spans="1:15" s="129" customFormat="1" ht="21">
      <c r="A78" s="365" t="s">
        <v>56</v>
      </c>
      <c r="B78" s="371"/>
      <c r="C78" s="371"/>
      <c r="D78" s="282"/>
      <c r="E78" s="282"/>
      <c r="F78" s="282"/>
      <c r="G78" s="282"/>
      <c r="H78" s="282"/>
      <c r="I78" s="282"/>
      <c r="J78" s="282"/>
      <c r="K78" s="283"/>
      <c r="L78" s="284"/>
      <c r="M78" s="284"/>
      <c r="N78" s="285"/>
      <c r="O78" s="320"/>
    </row>
    <row r="79" spans="1:15" s="129" customFormat="1" ht="6" customHeight="1">
      <c r="A79" s="135"/>
      <c r="B79" s="136"/>
      <c r="C79" s="136"/>
      <c r="K79" s="132"/>
      <c r="L79" s="133"/>
      <c r="M79" s="133"/>
      <c r="N79" s="134"/>
      <c r="O79" s="321"/>
    </row>
    <row r="80" spans="1:15" ht="18">
      <c r="A80" s="380" t="s">
        <v>57</v>
      </c>
      <c r="B80" s="381"/>
      <c r="C80" s="381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8"/>
      <c r="O80" s="318"/>
    </row>
    <row r="81" spans="1:15" ht="18">
      <c r="A81" s="11" t="s">
        <v>58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0</f>
        <v>0</v>
      </c>
      <c r="L81" s="28">
        <f>0</f>
        <v>0</v>
      </c>
      <c r="M81" s="28">
        <f>0</f>
        <v>0</v>
      </c>
      <c r="N81" s="28">
        <f>0</f>
        <v>0</v>
      </c>
      <c r="O81" s="317" t="s">
        <v>166</v>
      </c>
    </row>
    <row r="82" spans="1:15" ht="18">
      <c r="A82" s="11" t="s">
        <v>59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0</f>
        <v>0</v>
      </c>
      <c r="L82" s="28">
        <f>0</f>
        <v>0</v>
      </c>
      <c r="M82" s="28">
        <f>0</f>
        <v>0</v>
      </c>
      <c r="N82" s="28">
        <f>0</f>
        <v>0</v>
      </c>
      <c r="O82" s="317" t="s">
        <v>166</v>
      </c>
    </row>
    <row r="83" spans="1:15" ht="18">
      <c r="A83" s="11" t="s">
        <v>60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f>0</f>
        <v>0</v>
      </c>
      <c r="L83" s="28">
        <f>0</f>
        <v>0</v>
      </c>
      <c r="M83" s="28">
        <f>0</f>
        <v>0</v>
      </c>
      <c r="N83" s="28">
        <f>0</f>
        <v>0</v>
      </c>
      <c r="O83" s="317" t="s">
        <v>166</v>
      </c>
    </row>
    <row r="84" spans="1:15" s="7" customFormat="1" ht="18">
      <c r="A84" s="366"/>
      <c r="B84" s="366"/>
      <c r="C84" s="366"/>
      <c r="D84" s="139"/>
      <c r="E84" s="139"/>
      <c r="F84" s="139"/>
      <c r="G84" s="139"/>
      <c r="H84" s="139"/>
      <c r="I84" s="139"/>
      <c r="J84" s="177" t="s">
        <v>61</v>
      </c>
      <c r="K84" s="140">
        <f t="shared" ref="K84:N84" si="48">SUM(K81:K83)</f>
        <v>0</v>
      </c>
      <c r="L84" s="140">
        <f t="shared" si="48"/>
        <v>0</v>
      </c>
      <c r="M84" s="140">
        <f t="shared" si="48"/>
        <v>0</v>
      </c>
      <c r="N84" s="64">
        <f t="shared" si="48"/>
        <v>0</v>
      </c>
      <c r="O84" s="316"/>
    </row>
    <row r="85" spans="1:15" s="11" customFormat="1" ht="18">
      <c r="A85" s="16"/>
      <c r="B85" s="16"/>
      <c r="C85" s="16"/>
      <c r="K85" s="28"/>
      <c r="L85" s="27"/>
      <c r="M85" s="27"/>
      <c r="N85" s="19"/>
      <c r="O85" s="317"/>
    </row>
    <row r="86" spans="1:15" s="11" customFormat="1" ht="18">
      <c r="A86" s="368" t="s">
        <v>62</v>
      </c>
      <c r="B86" s="368"/>
      <c r="C86" s="368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7"/>
      <c r="O86" s="318"/>
    </row>
    <row r="87" spans="1:15" ht="18">
      <c r="A87" s="117" t="s">
        <v>63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0</f>
        <v>0</v>
      </c>
      <c r="L87" s="118">
        <f>0</f>
        <v>0</v>
      </c>
      <c r="M87" s="118">
        <f>0</f>
        <v>0</v>
      </c>
      <c r="N87" s="118">
        <f>0</f>
        <v>0</v>
      </c>
      <c r="O87" s="319" t="s">
        <v>166</v>
      </c>
    </row>
    <row r="88" spans="1:15" ht="18">
      <c r="A88" s="11" t="s">
        <v>64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f>0</f>
        <v>0</v>
      </c>
      <c r="L88" s="28">
        <f>0</f>
        <v>0</v>
      </c>
      <c r="M88" s="28">
        <f>0</f>
        <v>0</v>
      </c>
      <c r="N88" s="28">
        <f>0</f>
        <v>0</v>
      </c>
      <c r="O88" s="319" t="s">
        <v>166</v>
      </c>
    </row>
    <row r="89" spans="1:15" ht="18">
      <c r="A89" s="11" t="s">
        <v>65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f>0</f>
        <v>0</v>
      </c>
      <c r="L89" s="28">
        <f>0</f>
        <v>0</v>
      </c>
      <c r="M89" s="28">
        <f>0</f>
        <v>0</v>
      </c>
      <c r="N89" s="28">
        <f>0</f>
        <v>0</v>
      </c>
      <c r="O89" s="319" t="s">
        <v>166</v>
      </c>
    </row>
    <row r="90" spans="1:15" ht="18">
      <c r="A90" s="11" t="s">
        <v>66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f>SUM(K90:M90)</f>
        <v>0</v>
      </c>
      <c r="O90" s="319" t="s">
        <v>166</v>
      </c>
    </row>
    <row r="91" spans="1:15" ht="18">
      <c r="A91" s="11" t="s">
        <v>67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f>SUM(K91:M91)</f>
        <v>0</v>
      </c>
      <c r="O91" s="319" t="s">
        <v>166</v>
      </c>
    </row>
    <row r="92" spans="1:15" s="7" customFormat="1" ht="18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68</v>
      </c>
      <c r="K92" s="140">
        <f t="shared" ref="K92:N92" si="49">SUM(K86:K91)</f>
        <v>0</v>
      </c>
      <c r="L92" s="140">
        <f t="shared" si="49"/>
        <v>0</v>
      </c>
      <c r="M92" s="140">
        <f t="shared" si="49"/>
        <v>0</v>
      </c>
      <c r="N92" s="141">
        <f t="shared" si="49"/>
        <v>0</v>
      </c>
      <c r="O92" s="312"/>
    </row>
    <row r="93" spans="1:15" ht="18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319"/>
    </row>
    <row r="94" spans="1:15" ht="18">
      <c r="A94" s="368" t="s">
        <v>69</v>
      </c>
      <c r="B94" s="369"/>
      <c r="C94" s="369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7"/>
      <c r="O94" s="318"/>
    </row>
    <row r="95" spans="1:15" ht="18">
      <c r="A95" s="117" t="s">
        <v>70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0</f>
        <v>0</v>
      </c>
      <c r="L95" s="118">
        <f>0</f>
        <v>0</v>
      </c>
      <c r="M95" s="118">
        <f>0</f>
        <v>0</v>
      </c>
      <c r="N95" s="118">
        <f>0</f>
        <v>0</v>
      </c>
      <c r="O95" s="317" t="s">
        <v>166</v>
      </c>
    </row>
    <row r="96" spans="1:15" ht="18">
      <c r="A96" s="11" t="s">
        <v>71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0</f>
        <v>0</v>
      </c>
      <c r="L96" s="28">
        <f>0</f>
        <v>0</v>
      </c>
      <c r="M96" s="28">
        <f>0</f>
        <v>0</v>
      </c>
      <c r="N96" s="28">
        <f>0</f>
        <v>0</v>
      </c>
      <c r="O96" s="317" t="s">
        <v>166</v>
      </c>
    </row>
    <row r="97" spans="1:15" ht="18">
      <c r="A97" s="11" t="s">
        <v>72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0</f>
        <v>0</v>
      </c>
      <c r="L97" s="28">
        <f>0</f>
        <v>0</v>
      </c>
      <c r="M97" s="28">
        <f>0</f>
        <v>0</v>
      </c>
      <c r="N97" s="28">
        <f>0</f>
        <v>0</v>
      </c>
      <c r="O97" s="317" t="s">
        <v>166</v>
      </c>
    </row>
    <row r="98" spans="1:15" ht="18">
      <c r="A98" s="11" t="s">
        <v>73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0</f>
        <v>0</v>
      </c>
      <c r="L98" s="28">
        <f>0</f>
        <v>0</v>
      </c>
      <c r="M98" s="28">
        <f>0</f>
        <v>0</v>
      </c>
      <c r="N98" s="28">
        <f>0</f>
        <v>0</v>
      </c>
      <c r="O98" s="317" t="s">
        <v>166</v>
      </c>
    </row>
    <row r="99" spans="1:15" s="7" customFormat="1" ht="18">
      <c r="A99" s="139" t="s">
        <v>74</v>
      </c>
      <c r="B99" s="139"/>
      <c r="C99" s="139"/>
      <c r="D99" s="139"/>
      <c r="E99" s="139"/>
      <c r="F99" s="139"/>
      <c r="G99" s="139"/>
      <c r="H99" s="139"/>
      <c r="I99" s="139"/>
      <c r="J99" s="177" t="s">
        <v>75</v>
      </c>
      <c r="K99" s="140">
        <f t="shared" ref="K99:N99" si="50">SUM(K95:K98)</f>
        <v>0</v>
      </c>
      <c r="L99" s="140">
        <f t="shared" si="50"/>
        <v>0</v>
      </c>
      <c r="M99" s="140">
        <f t="shared" si="50"/>
        <v>0</v>
      </c>
      <c r="N99" s="64">
        <f t="shared" si="50"/>
        <v>0</v>
      </c>
      <c r="O99" s="316"/>
    </row>
    <row r="100" spans="1:15" s="7" customFormat="1" ht="18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30"/>
      <c r="O100" s="316"/>
    </row>
    <row r="101" spans="1:15" ht="18">
      <c r="A101" s="368" t="s">
        <v>76</v>
      </c>
      <c r="B101" s="369"/>
      <c r="C101" s="369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7"/>
      <c r="O101" s="318"/>
    </row>
    <row r="102" spans="1:15" ht="18">
      <c r="A102" s="370" t="s">
        <v>77</v>
      </c>
      <c r="B102" s="370"/>
      <c r="C102" s="370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20">
        <f>SUM(K102:M102)</f>
        <v>0</v>
      </c>
      <c r="O102" s="317" t="s">
        <v>166</v>
      </c>
    </row>
    <row r="103" spans="1:15" ht="18">
      <c r="A103" s="364" t="s">
        <v>78</v>
      </c>
      <c r="B103" s="364"/>
      <c r="C103" s="364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19">
        <f>SUM(K103:M103)</f>
        <v>0</v>
      </c>
      <c r="O103" s="317" t="s">
        <v>166</v>
      </c>
    </row>
    <row r="104" spans="1:15" ht="18">
      <c r="A104" s="364" t="s">
        <v>79</v>
      </c>
      <c r="B104" s="364"/>
      <c r="C104" s="364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19">
        <f>SUM(K104:M104)</f>
        <v>0</v>
      </c>
      <c r="O104" s="317" t="s">
        <v>166</v>
      </c>
    </row>
    <row r="105" spans="1:15" ht="18">
      <c r="A105" s="364" t="s">
        <v>80</v>
      </c>
      <c r="B105" s="364"/>
      <c r="C105" s="364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19">
        <f>SUM(K105:M105)</f>
        <v>0</v>
      </c>
      <c r="O105" s="317" t="s">
        <v>166</v>
      </c>
    </row>
    <row r="106" spans="1:15" ht="18">
      <c r="A106" s="382" t="s">
        <v>81</v>
      </c>
      <c r="B106" s="382"/>
      <c r="C106" s="382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19">
        <f>SUM(K106:M106)</f>
        <v>0</v>
      </c>
      <c r="O106" s="317" t="s">
        <v>166</v>
      </c>
    </row>
    <row r="107" spans="1:15" s="7" customFormat="1" ht="18">
      <c r="A107" s="139" t="s">
        <v>82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83</v>
      </c>
      <c r="K107" s="140">
        <f t="shared" ref="K107:N107" si="51">SUM(K102:K106)</f>
        <v>0</v>
      </c>
      <c r="L107" s="140">
        <f t="shared" si="51"/>
        <v>0</v>
      </c>
      <c r="M107" s="140">
        <f t="shared" si="51"/>
        <v>0</v>
      </c>
      <c r="N107" s="64">
        <f t="shared" si="51"/>
        <v>0</v>
      </c>
      <c r="O107" s="316"/>
    </row>
    <row r="108" spans="1:15" s="11" customFormat="1" ht="18">
      <c r="A108" s="364"/>
      <c r="B108" s="364"/>
      <c r="C108" s="364"/>
      <c r="K108" s="28"/>
      <c r="L108" s="27"/>
      <c r="M108" s="27"/>
      <c r="N108" s="19"/>
      <c r="O108" s="317"/>
    </row>
    <row r="109" spans="1:15" ht="18">
      <c r="A109" s="368" t="s">
        <v>84</v>
      </c>
      <c r="B109" s="369"/>
      <c r="C109" s="369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7"/>
      <c r="O109" s="318"/>
    </row>
    <row r="110" spans="1:15" ht="18">
      <c r="A110" s="364" t="s">
        <v>85</v>
      </c>
      <c r="B110" s="364"/>
      <c r="C110" s="364"/>
      <c r="D110" s="15" t="s">
        <v>86</v>
      </c>
      <c r="E110" s="15"/>
      <c r="F110" s="45" t="s">
        <v>87</v>
      </c>
      <c r="G110" s="45" t="s">
        <v>88</v>
      </c>
      <c r="H110" s="45" t="s">
        <v>89</v>
      </c>
      <c r="I110" s="45"/>
      <c r="J110" s="45"/>
      <c r="K110" s="28"/>
      <c r="L110" s="18"/>
      <c r="M110" s="18"/>
      <c r="N110" s="19"/>
      <c r="O110" s="317"/>
    </row>
    <row r="111" spans="1:15" ht="18">
      <c r="A111" s="346" t="s">
        <v>90</v>
      </c>
      <c r="B111" s="346"/>
      <c r="C111" s="346"/>
      <c r="D111" s="11">
        <v>0</v>
      </c>
      <c r="E111" s="11"/>
      <c r="F111" s="110">
        <f>'Sponsor Budget'!F112</f>
        <v>3552</v>
      </c>
      <c r="G111" s="110">
        <f>'Sponsor Budget'!G112</f>
        <v>1347</v>
      </c>
      <c r="H111" s="110">
        <f>'Sponsor Budget'!H112</f>
        <v>2205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43">
        <f>SUM(K111:M111)</f>
        <v>0</v>
      </c>
      <c r="O111" s="322" t="s">
        <v>166</v>
      </c>
    </row>
    <row r="112" spans="1:15" ht="18">
      <c r="A112" s="364" t="s">
        <v>91</v>
      </c>
      <c r="B112" s="364"/>
      <c r="C112" s="364"/>
      <c r="D112" s="26" t="s">
        <v>92</v>
      </c>
      <c r="E112" s="26"/>
      <c r="F112" s="26" t="s">
        <v>93</v>
      </c>
      <c r="G112" s="11"/>
      <c r="H112" s="11"/>
      <c r="I112" s="11"/>
      <c r="J112" s="11"/>
      <c r="K112" s="28"/>
      <c r="L112" s="27"/>
      <c r="M112" s="27"/>
      <c r="N112" s="19"/>
      <c r="O112" s="317"/>
    </row>
    <row r="113" spans="1:15" ht="18">
      <c r="A113" s="364" t="s">
        <v>94</v>
      </c>
      <c r="B113" s="364"/>
      <c r="C113" s="364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>K113*1.03</f>
        <v>0</v>
      </c>
      <c r="M113" s="27">
        <f t="shared" ref="M113" si="52">L113*1.03</f>
        <v>0</v>
      </c>
      <c r="N113" s="19">
        <f>SUM(K113:M113)</f>
        <v>0</v>
      </c>
      <c r="O113" s="317" t="s">
        <v>166</v>
      </c>
    </row>
    <row r="114" spans="1:15" ht="18">
      <c r="A114" s="372" t="s">
        <v>95</v>
      </c>
      <c r="B114" s="372"/>
      <c r="C114" s="372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>K114*1.03</f>
        <v>0</v>
      </c>
      <c r="M114" s="27">
        <f t="shared" ref="M114" si="53">L114*1.03</f>
        <v>0</v>
      </c>
      <c r="N114" s="19">
        <f>SUM(K114:M114)</f>
        <v>0</v>
      </c>
      <c r="O114" s="317" t="s">
        <v>166</v>
      </c>
    </row>
    <row r="115" spans="1:15" ht="18">
      <c r="A115" s="364" t="s">
        <v>96</v>
      </c>
      <c r="B115" s="364"/>
      <c r="C115" s="364"/>
      <c r="D115" s="142">
        <v>0</v>
      </c>
      <c r="E115" s="142"/>
      <c r="F115" s="143">
        <f>'Sponsor Budget'!F116</f>
        <v>163.5</v>
      </c>
      <c r="G115" s="11"/>
      <c r="H115" s="11"/>
      <c r="I115" s="11"/>
      <c r="J115" s="11"/>
      <c r="K115" s="28">
        <f>D115*F115</f>
        <v>0</v>
      </c>
      <c r="L115" s="27">
        <f>K115</f>
        <v>0</v>
      </c>
      <c r="M115" s="27">
        <f>L115</f>
        <v>0</v>
      </c>
      <c r="N115" s="19">
        <f>SUM(K115:M115)</f>
        <v>0</v>
      </c>
      <c r="O115" s="317" t="s">
        <v>166</v>
      </c>
    </row>
    <row r="116" spans="1:15" ht="18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97</v>
      </c>
      <c r="K116" s="140">
        <f>SUM(K111:K115)</f>
        <v>0</v>
      </c>
      <c r="L116" s="140">
        <f t="shared" ref="L116:M116" si="54">SUM(L111:L115)</f>
        <v>0</v>
      </c>
      <c r="M116" s="140">
        <f t="shared" si="54"/>
        <v>0</v>
      </c>
      <c r="N116" s="141">
        <f>SUM(N111:N115)</f>
        <v>0</v>
      </c>
      <c r="O116" s="312"/>
    </row>
    <row r="117" spans="1:15" ht="18">
      <c r="A117" s="364"/>
      <c r="B117" s="364"/>
      <c r="C117" s="364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19"/>
      <c r="O117" s="317"/>
    </row>
    <row r="118" spans="1:15" ht="18">
      <c r="A118" s="380" t="s">
        <v>98</v>
      </c>
      <c r="B118" s="381"/>
      <c r="C118" s="381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8"/>
      <c r="O118" s="318"/>
    </row>
    <row r="119" spans="1:15" ht="18">
      <c r="A119" s="11" t="s">
        <v>99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8">
        <f>0</f>
        <v>0</v>
      </c>
      <c r="L119" s="118">
        <f>0</f>
        <v>0</v>
      </c>
      <c r="M119" s="118">
        <f>0</f>
        <v>0</v>
      </c>
      <c r="N119" s="118">
        <f>0</f>
        <v>0</v>
      </c>
      <c r="O119" s="317" t="s">
        <v>166</v>
      </c>
    </row>
    <row r="120" spans="1:15" ht="18">
      <c r="A120" s="11" t="s">
        <v>100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0</f>
        <v>0</v>
      </c>
      <c r="L120" s="28">
        <f>0</f>
        <v>0</v>
      </c>
      <c r="M120" s="28">
        <f>0</f>
        <v>0</v>
      </c>
      <c r="N120" s="28">
        <f>0</f>
        <v>0</v>
      </c>
      <c r="O120" s="317" t="s">
        <v>166</v>
      </c>
    </row>
    <row r="121" spans="1:15" ht="18">
      <c r="A121" s="11" t="s">
        <v>73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0</f>
        <v>0</v>
      </c>
      <c r="L121" s="28">
        <f>0</f>
        <v>0</v>
      </c>
      <c r="M121" s="28">
        <f>0</f>
        <v>0</v>
      </c>
      <c r="N121" s="28">
        <f>0</f>
        <v>0</v>
      </c>
      <c r="O121" s="317" t="s">
        <v>166</v>
      </c>
    </row>
    <row r="122" spans="1:15" s="7" customFormat="1" ht="18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101</v>
      </c>
      <c r="K122" s="140">
        <f>SUM(K119:K121)</f>
        <v>0</v>
      </c>
      <c r="L122" s="140">
        <f t="shared" ref="L122:N122" si="55">SUM(L119:L121)</f>
        <v>0</v>
      </c>
      <c r="M122" s="140">
        <f t="shared" si="55"/>
        <v>0</v>
      </c>
      <c r="N122" s="64">
        <f t="shared" si="55"/>
        <v>0</v>
      </c>
      <c r="O122" s="316"/>
    </row>
    <row r="123" spans="1:15" s="7" customFormat="1" ht="18">
      <c r="A123" s="367"/>
      <c r="B123" s="364"/>
      <c r="C123" s="364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0"/>
      <c r="O123" s="316"/>
    </row>
    <row r="124" spans="1:15" ht="18">
      <c r="A124" s="380" t="s">
        <v>102</v>
      </c>
      <c r="B124" s="381"/>
      <c r="C124" s="381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8"/>
      <c r="O124" s="318"/>
    </row>
    <row r="125" spans="1:15" ht="18">
      <c r="A125" s="364" t="s">
        <v>73</v>
      </c>
      <c r="B125" s="364"/>
      <c r="C125" s="364"/>
      <c r="D125" s="11"/>
      <c r="E125" s="11"/>
      <c r="F125" s="11"/>
      <c r="G125" s="11"/>
      <c r="H125" s="11"/>
      <c r="I125" s="11"/>
      <c r="J125" s="11"/>
      <c r="K125" s="118">
        <f>0</f>
        <v>0</v>
      </c>
      <c r="L125" s="118">
        <f>0</f>
        <v>0</v>
      </c>
      <c r="M125" s="118">
        <f>0</f>
        <v>0</v>
      </c>
      <c r="N125" s="118">
        <f>0</f>
        <v>0</v>
      </c>
      <c r="O125" s="317" t="s">
        <v>166</v>
      </c>
    </row>
    <row r="126" spans="1:15" ht="18">
      <c r="A126" s="364" t="s">
        <v>60</v>
      </c>
      <c r="B126" s="364"/>
      <c r="C126" s="364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19">
        <f>SUM(K126:M126)</f>
        <v>0</v>
      </c>
      <c r="O126" s="317" t="s">
        <v>166</v>
      </c>
    </row>
    <row r="127" spans="1:15" ht="18">
      <c r="A127" s="364" t="s">
        <v>60</v>
      </c>
      <c r="B127" s="364"/>
      <c r="C127" s="364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19">
        <f>SUM(K127:M127)</f>
        <v>0</v>
      </c>
      <c r="O127" s="317" t="s">
        <v>166</v>
      </c>
    </row>
    <row r="128" spans="1:15" s="7" customFormat="1" ht="18">
      <c r="A128" s="366" t="s">
        <v>103</v>
      </c>
      <c r="B128" s="366"/>
      <c r="C128" s="366"/>
      <c r="D128" s="139"/>
      <c r="E128" s="139"/>
      <c r="F128" s="139"/>
      <c r="G128" s="139"/>
      <c r="H128" s="139"/>
      <c r="I128" s="139"/>
      <c r="J128" s="177" t="s">
        <v>104</v>
      </c>
      <c r="K128" s="140">
        <f t="shared" ref="K128:N128" si="56">SUM(K125:K127)</f>
        <v>0</v>
      </c>
      <c r="L128" s="140">
        <f t="shared" si="56"/>
        <v>0</v>
      </c>
      <c r="M128" s="140">
        <f t="shared" si="56"/>
        <v>0</v>
      </c>
      <c r="N128" s="64">
        <f t="shared" si="56"/>
        <v>0</v>
      </c>
      <c r="O128" s="316"/>
    </row>
    <row r="129" spans="1:15" s="7" customFormat="1" ht="18">
      <c r="A129" s="367"/>
      <c r="B129" s="364"/>
      <c r="C129" s="364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0"/>
      <c r="O129" s="316"/>
    </row>
    <row r="130" spans="1:15" ht="18">
      <c r="A130" s="380" t="s">
        <v>105</v>
      </c>
      <c r="B130" s="381"/>
      <c r="C130" s="381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8"/>
      <c r="O130" s="318"/>
    </row>
    <row r="131" spans="1:15" ht="18">
      <c r="A131" s="11" t="s">
        <v>106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8">
        <f>0</f>
        <v>0</v>
      </c>
      <c r="L131" s="118">
        <f>0</f>
        <v>0</v>
      </c>
      <c r="M131" s="118">
        <f>0</f>
        <v>0</v>
      </c>
      <c r="N131" s="118">
        <f>0</f>
        <v>0</v>
      </c>
      <c r="O131" s="317" t="s">
        <v>166</v>
      </c>
    </row>
    <row r="132" spans="1:15" ht="18">
      <c r="A132" s="11" t="s">
        <v>60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19">
        <f>SUM(K132:M132)</f>
        <v>0</v>
      </c>
      <c r="O132" s="317" t="s">
        <v>166</v>
      </c>
    </row>
    <row r="133" spans="1:15" ht="18">
      <c r="A133" s="11" t="s">
        <v>60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19">
        <f>SUM(K133:M133)</f>
        <v>0</v>
      </c>
      <c r="O133" s="317" t="s">
        <v>166</v>
      </c>
    </row>
    <row r="134" spans="1:15" s="7" customFormat="1" ht="18">
      <c r="A134" s="139" t="s">
        <v>107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108</v>
      </c>
      <c r="K134" s="140">
        <f t="shared" ref="K134:N134" si="57">SUM(K131:K133)</f>
        <v>0</v>
      </c>
      <c r="L134" s="140">
        <f t="shared" si="57"/>
        <v>0</v>
      </c>
      <c r="M134" s="140">
        <f t="shared" si="57"/>
        <v>0</v>
      </c>
      <c r="N134" s="64">
        <f t="shared" si="57"/>
        <v>0</v>
      </c>
      <c r="O134" s="316"/>
    </row>
    <row r="135" spans="1:15" ht="18">
      <c r="A135" s="364"/>
      <c r="B135" s="364"/>
      <c r="C135" s="364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19"/>
      <c r="O135" s="317"/>
    </row>
    <row r="136" spans="1:15" ht="18">
      <c r="A136" s="380" t="s">
        <v>109</v>
      </c>
      <c r="B136" s="381"/>
      <c r="C136" s="381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8"/>
      <c r="O136" s="318"/>
    </row>
    <row r="137" spans="1:15" ht="18">
      <c r="A137" s="11" t="s">
        <v>110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8">
        <f>0</f>
        <v>0</v>
      </c>
      <c r="L137" s="118">
        <f>0</f>
        <v>0</v>
      </c>
      <c r="M137" s="118">
        <f>0</f>
        <v>0</v>
      </c>
      <c r="N137" s="118">
        <f>0</f>
        <v>0</v>
      </c>
      <c r="O137" s="317" t="s">
        <v>166</v>
      </c>
    </row>
    <row r="138" spans="1:15" ht="18">
      <c r="A138" s="11" t="s">
        <v>60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19">
        <f>SUM(K138:M138)</f>
        <v>0</v>
      </c>
      <c r="O138" s="317" t="s">
        <v>166</v>
      </c>
    </row>
    <row r="139" spans="1:15" ht="18">
      <c r="A139" s="11" t="s">
        <v>60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19">
        <f>SUM(K139:M139)</f>
        <v>0</v>
      </c>
      <c r="O139" s="317" t="s">
        <v>166</v>
      </c>
    </row>
    <row r="140" spans="1:15" s="7" customFormat="1" ht="18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111</v>
      </c>
      <c r="K140" s="140">
        <f t="shared" ref="K140:N140" si="58">SUM(K137:K139)</f>
        <v>0</v>
      </c>
      <c r="L140" s="140">
        <f t="shared" si="58"/>
        <v>0</v>
      </c>
      <c r="M140" s="140">
        <f t="shared" si="58"/>
        <v>0</v>
      </c>
      <c r="N140" s="64">
        <f t="shared" si="58"/>
        <v>0</v>
      </c>
      <c r="O140" s="316"/>
    </row>
    <row r="141" spans="1:15" s="7" customFormat="1" ht="18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30"/>
      <c r="O141" s="316"/>
    </row>
    <row r="142" spans="1:15" s="7" customFormat="1" ht="18">
      <c r="A142" s="149" t="s">
        <v>112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3"/>
      <c r="O142" s="330"/>
    </row>
    <row r="143" spans="1:15" s="7" customFormat="1" ht="18">
      <c r="A143" s="364" t="s">
        <v>113</v>
      </c>
      <c r="B143" s="364"/>
      <c r="C143" s="364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19">
        <f>SUM(K143:M143)</f>
        <v>0</v>
      </c>
      <c r="O143" s="317" t="s">
        <v>166</v>
      </c>
    </row>
    <row r="144" spans="1:15" s="7" customFormat="1" ht="18">
      <c r="A144" s="364" t="s">
        <v>114</v>
      </c>
      <c r="B144" s="364"/>
      <c r="C144" s="364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19">
        <f>SUM(K144:M144)</f>
        <v>0</v>
      </c>
      <c r="O144" s="317" t="s">
        <v>166</v>
      </c>
    </row>
    <row r="145" spans="1:15" s="7" customFormat="1" ht="18">
      <c r="A145" s="364" t="s">
        <v>115</v>
      </c>
      <c r="B145" s="364"/>
      <c r="C145" s="364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19">
        <f>SUM(K145:M145)</f>
        <v>0</v>
      </c>
      <c r="O145" s="317" t="s">
        <v>166</v>
      </c>
    </row>
    <row r="146" spans="1:15" s="7" customFormat="1" ht="18">
      <c r="A146" s="364" t="s">
        <v>116</v>
      </c>
      <c r="B146" s="364"/>
      <c r="C146" s="364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19">
        <f>SUM(K146:M146)</f>
        <v>0</v>
      </c>
      <c r="O146" s="317" t="s">
        <v>166</v>
      </c>
    </row>
    <row r="147" spans="1:15" s="7" customFormat="1" ht="18">
      <c r="A147" s="364" t="s">
        <v>117</v>
      </c>
      <c r="B147" s="364"/>
      <c r="C147" s="364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19">
        <f>SUM(K147:M147)</f>
        <v>0</v>
      </c>
      <c r="O147" s="317" t="s">
        <v>166</v>
      </c>
    </row>
    <row r="148" spans="1:15" s="7" customFormat="1" ht="18">
      <c r="A148" s="366"/>
      <c r="B148" s="366"/>
      <c r="C148" s="366"/>
      <c r="D148" s="139"/>
      <c r="E148" s="139"/>
      <c r="F148" s="139"/>
      <c r="G148" s="139"/>
      <c r="H148" s="139"/>
      <c r="I148" s="139"/>
      <c r="J148" s="177" t="s">
        <v>118</v>
      </c>
      <c r="K148" s="140">
        <f t="shared" ref="K148:N148" si="59">SUM(K143:K147)</f>
        <v>0</v>
      </c>
      <c r="L148" s="140">
        <f t="shared" si="59"/>
        <v>0</v>
      </c>
      <c r="M148" s="140">
        <f t="shared" si="59"/>
        <v>0</v>
      </c>
      <c r="N148" s="64">
        <f t="shared" si="59"/>
        <v>0</v>
      </c>
      <c r="O148" s="316"/>
    </row>
    <row r="149" spans="1:15" s="7" customFormat="1" ht="18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30"/>
      <c r="O149" s="316"/>
    </row>
    <row r="150" spans="1:15" s="7" customFormat="1" ht="18">
      <c r="A150" s="139" t="s">
        <v>119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120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64">
        <f>SUM(K150:M150)</f>
        <v>0</v>
      </c>
      <c r="O150" s="316"/>
    </row>
    <row r="151" spans="1:15" ht="18">
      <c r="A151" s="367"/>
      <c r="B151" s="364"/>
      <c r="C151" s="364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19"/>
      <c r="O151" s="317"/>
    </row>
    <row r="152" spans="1:15" s="129" customFormat="1" ht="21">
      <c r="A152" s="374" t="s">
        <v>121</v>
      </c>
      <c r="B152" s="375"/>
      <c r="C152" s="375"/>
      <c r="D152" s="275"/>
      <c r="E152" s="275"/>
      <c r="F152" s="275"/>
      <c r="G152" s="275"/>
      <c r="H152" s="275"/>
      <c r="I152" s="275"/>
      <c r="J152" s="275"/>
      <c r="K152" s="276"/>
      <c r="L152" s="277"/>
      <c r="M152" s="277"/>
      <c r="N152" s="278"/>
      <c r="O152" s="320"/>
    </row>
    <row r="153" spans="1:15" ht="18">
      <c r="A153" s="373" t="s">
        <v>122</v>
      </c>
      <c r="B153" s="364"/>
      <c r="C153" s="364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19">
        <f t="shared" ref="N153:N182" si="60">SUM(K153:M153)</f>
        <v>0</v>
      </c>
      <c r="O153" s="331"/>
    </row>
    <row r="154" spans="1:15" ht="18.600000000000001" thickBot="1">
      <c r="A154" s="376" t="s">
        <v>123</v>
      </c>
      <c r="B154" s="377"/>
      <c r="C154" s="377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9">
        <f t="shared" si="60"/>
        <v>0</v>
      </c>
      <c r="O154" s="331"/>
    </row>
    <row r="155" spans="1:15" ht="18">
      <c r="A155" s="373" t="s">
        <v>122</v>
      </c>
      <c r="B155" s="364"/>
      <c r="C155" s="364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19">
        <f t="shared" si="60"/>
        <v>0</v>
      </c>
      <c r="O155" s="331"/>
    </row>
    <row r="156" spans="1:15" ht="18.600000000000001" thickBot="1">
      <c r="A156" s="376" t="s">
        <v>123</v>
      </c>
      <c r="B156" s="377"/>
      <c r="C156" s="377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19">
        <f t="shared" si="60"/>
        <v>0</v>
      </c>
      <c r="O156" s="331"/>
    </row>
    <row r="157" spans="1:15" ht="18">
      <c r="A157" s="373" t="s">
        <v>122</v>
      </c>
      <c r="B157" s="364"/>
      <c r="C157" s="364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6">
        <f t="shared" si="60"/>
        <v>0</v>
      </c>
      <c r="O157" s="331"/>
    </row>
    <row r="158" spans="1:15" ht="18.600000000000001" thickBot="1">
      <c r="A158" s="376" t="s">
        <v>123</v>
      </c>
      <c r="B158" s="377"/>
      <c r="C158" s="377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9">
        <f t="shared" si="60"/>
        <v>0</v>
      </c>
      <c r="O158" s="331"/>
    </row>
    <row r="159" spans="1:15" ht="18">
      <c r="A159" s="373" t="s">
        <v>122</v>
      </c>
      <c r="B159" s="364"/>
      <c r="C159" s="364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19">
        <f t="shared" si="60"/>
        <v>0</v>
      </c>
      <c r="O159" s="331"/>
    </row>
    <row r="160" spans="1:15" ht="18.600000000000001" thickBot="1">
      <c r="A160" s="376" t="s">
        <v>123</v>
      </c>
      <c r="B160" s="377"/>
      <c r="C160" s="377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19">
        <f t="shared" si="60"/>
        <v>0</v>
      </c>
      <c r="O160" s="331"/>
    </row>
    <row r="161" spans="1:15" ht="18">
      <c r="A161" s="373" t="s">
        <v>122</v>
      </c>
      <c r="B161" s="364"/>
      <c r="C161" s="364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6">
        <f t="shared" si="60"/>
        <v>0</v>
      </c>
      <c r="O161" s="331"/>
    </row>
    <row r="162" spans="1:15" ht="18.600000000000001" thickBot="1">
      <c r="A162" s="376" t="s">
        <v>123</v>
      </c>
      <c r="B162" s="377"/>
      <c r="C162" s="377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9">
        <f t="shared" si="60"/>
        <v>0</v>
      </c>
      <c r="O162" s="331"/>
    </row>
    <row r="163" spans="1:15" ht="18.75" hidden="1" customHeight="1">
      <c r="A163" s="373" t="s">
        <v>122</v>
      </c>
      <c r="B163" s="364"/>
      <c r="C163" s="364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19">
        <f t="shared" si="60"/>
        <v>0</v>
      </c>
      <c r="O163" s="331"/>
    </row>
    <row r="164" spans="1:15" ht="19.5" hidden="1" customHeight="1">
      <c r="A164" s="376" t="s">
        <v>123</v>
      </c>
      <c r="B164" s="377"/>
      <c r="C164" s="377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9">
        <f t="shared" si="60"/>
        <v>0</v>
      </c>
      <c r="O164" s="331"/>
    </row>
    <row r="165" spans="1:15" ht="18.75" hidden="1" customHeight="1">
      <c r="A165" s="373" t="s">
        <v>122</v>
      </c>
      <c r="B165" s="364"/>
      <c r="C165" s="364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19">
        <f t="shared" si="60"/>
        <v>0</v>
      </c>
      <c r="O165" s="331"/>
    </row>
    <row r="166" spans="1:15" ht="19.5" hidden="1" customHeight="1">
      <c r="A166" s="376" t="s">
        <v>123</v>
      </c>
      <c r="B166" s="377"/>
      <c r="C166" s="377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19">
        <f t="shared" si="60"/>
        <v>0</v>
      </c>
      <c r="O166" s="331"/>
    </row>
    <row r="167" spans="1:15" ht="18.75" hidden="1" customHeight="1">
      <c r="A167" s="373" t="s">
        <v>122</v>
      </c>
      <c r="B167" s="364"/>
      <c r="C167" s="364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6">
        <f t="shared" si="60"/>
        <v>0</v>
      </c>
      <c r="O167" s="331"/>
    </row>
    <row r="168" spans="1:15" ht="19.5" hidden="1" customHeight="1">
      <c r="A168" s="376" t="s">
        <v>123</v>
      </c>
      <c r="B168" s="377"/>
      <c r="C168" s="377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9">
        <f t="shared" si="60"/>
        <v>0</v>
      </c>
      <c r="O168" s="331"/>
    </row>
    <row r="169" spans="1:15" ht="18.75" hidden="1" customHeight="1">
      <c r="A169" s="373" t="s">
        <v>122</v>
      </c>
      <c r="B169" s="364"/>
      <c r="C169" s="364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19">
        <f t="shared" si="60"/>
        <v>0</v>
      </c>
      <c r="O169" s="331"/>
    </row>
    <row r="170" spans="1:15" ht="19.5" hidden="1" customHeight="1">
      <c r="A170" s="376" t="s">
        <v>123</v>
      </c>
      <c r="B170" s="377"/>
      <c r="C170" s="377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19">
        <f t="shared" si="60"/>
        <v>0</v>
      </c>
      <c r="O170" s="331"/>
    </row>
    <row r="171" spans="1:15" ht="18.75" hidden="1" customHeight="1">
      <c r="A171" s="373" t="s">
        <v>122</v>
      </c>
      <c r="B171" s="364"/>
      <c r="C171" s="364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6">
        <f t="shared" si="60"/>
        <v>0</v>
      </c>
      <c r="O171" s="331"/>
    </row>
    <row r="172" spans="1:15" ht="19.5" hidden="1" customHeight="1">
      <c r="A172" s="376" t="s">
        <v>123</v>
      </c>
      <c r="B172" s="377"/>
      <c r="C172" s="377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9">
        <f t="shared" si="60"/>
        <v>0</v>
      </c>
      <c r="O172" s="331"/>
    </row>
    <row r="173" spans="1:15" ht="18.75" hidden="1" customHeight="1">
      <c r="A173" s="373" t="s">
        <v>122</v>
      </c>
      <c r="B173" s="364"/>
      <c r="C173" s="364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19">
        <f t="shared" si="60"/>
        <v>0</v>
      </c>
      <c r="O173" s="331"/>
    </row>
    <row r="174" spans="1:15" ht="19.5" hidden="1" customHeight="1">
      <c r="A174" s="376" t="s">
        <v>123</v>
      </c>
      <c r="B174" s="377"/>
      <c r="C174" s="377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9">
        <f t="shared" si="60"/>
        <v>0</v>
      </c>
      <c r="O174" s="331"/>
    </row>
    <row r="175" spans="1:15" ht="18.75" hidden="1" customHeight="1">
      <c r="A175" s="373" t="s">
        <v>122</v>
      </c>
      <c r="B175" s="364"/>
      <c r="C175" s="364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19">
        <f t="shared" si="60"/>
        <v>0</v>
      </c>
      <c r="O175" s="331"/>
    </row>
    <row r="176" spans="1:15" ht="19.5" hidden="1" customHeight="1">
      <c r="A176" s="376" t="s">
        <v>123</v>
      </c>
      <c r="B176" s="377"/>
      <c r="C176" s="377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19">
        <f t="shared" si="60"/>
        <v>0</v>
      </c>
      <c r="O176" s="331"/>
    </row>
    <row r="177" spans="1:15" ht="18.75" hidden="1" customHeight="1">
      <c r="A177" s="373" t="s">
        <v>122</v>
      </c>
      <c r="B177" s="364"/>
      <c r="C177" s="364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6">
        <f t="shared" si="60"/>
        <v>0</v>
      </c>
      <c r="O177" s="331"/>
    </row>
    <row r="178" spans="1:15" ht="19.5" hidden="1" customHeight="1">
      <c r="A178" s="376" t="s">
        <v>123</v>
      </c>
      <c r="B178" s="377"/>
      <c r="C178" s="377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9">
        <f t="shared" si="60"/>
        <v>0</v>
      </c>
      <c r="O178" s="331"/>
    </row>
    <row r="179" spans="1:15" ht="18.75" hidden="1" customHeight="1">
      <c r="A179" s="373" t="s">
        <v>122</v>
      </c>
      <c r="B179" s="364"/>
      <c r="C179" s="364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19">
        <f t="shared" si="60"/>
        <v>0</v>
      </c>
      <c r="O179" s="331"/>
    </row>
    <row r="180" spans="1:15" ht="19.5" hidden="1" customHeight="1">
      <c r="A180" s="376" t="s">
        <v>123</v>
      </c>
      <c r="B180" s="377"/>
      <c r="C180" s="377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19">
        <f t="shared" si="60"/>
        <v>0</v>
      </c>
      <c r="O180" s="331"/>
    </row>
    <row r="181" spans="1:15" ht="18.75" hidden="1" customHeight="1">
      <c r="A181" s="373" t="s">
        <v>122</v>
      </c>
      <c r="B181" s="364"/>
      <c r="C181" s="364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6">
        <f t="shared" si="60"/>
        <v>0</v>
      </c>
      <c r="O181" s="331"/>
    </row>
    <row r="182" spans="1:15" ht="19.5" hidden="1" customHeight="1">
      <c r="A182" s="376" t="s">
        <v>123</v>
      </c>
      <c r="B182" s="377"/>
      <c r="C182" s="377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9">
        <f t="shared" si="60"/>
        <v>0</v>
      </c>
      <c r="O182" s="331"/>
    </row>
    <row r="183" spans="1:15" s="7" customFormat="1" ht="18">
      <c r="A183" s="29" t="s">
        <v>41</v>
      </c>
      <c r="B183" s="29"/>
      <c r="C183" s="29"/>
      <c r="D183" s="29"/>
      <c r="E183" s="29"/>
      <c r="F183" s="29"/>
      <c r="G183" s="29"/>
      <c r="H183" s="29"/>
      <c r="I183" s="29"/>
      <c r="J183" s="44" t="s">
        <v>124</v>
      </c>
      <c r="K183" s="32">
        <f t="shared" ref="K183:N183" si="61">SUM(K153:K182)</f>
        <v>0</v>
      </c>
      <c r="L183" s="32">
        <f t="shared" si="61"/>
        <v>0</v>
      </c>
      <c r="M183" s="32">
        <f t="shared" si="61"/>
        <v>0</v>
      </c>
      <c r="N183" s="33">
        <f t="shared" si="61"/>
        <v>0</v>
      </c>
      <c r="O183" s="312"/>
    </row>
    <row r="184" spans="1:15" ht="18">
      <c r="A184" s="364"/>
      <c r="B184" s="364"/>
      <c r="C184" s="364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19"/>
      <c r="O184" s="317"/>
    </row>
    <row r="185" spans="1:15" s="7" customFormat="1" ht="21">
      <c r="A185" s="365" t="s">
        <v>125</v>
      </c>
      <c r="B185" s="365"/>
      <c r="C185" s="365"/>
      <c r="D185" s="279"/>
      <c r="E185" s="279"/>
      <c r="F185" s="279"/>
      <c r="G185" s="279"/>
      <c r="H185" s="279"/>
      <c r="I185" s="279"/>
      <c r="J185" s="279"/>
      <c r="K185" s="280"/>
      <c r="L185" s="280"/>
      <c r="M185" s="280"/>
      <c r="N185" s="281"/>
      <c r="O185" s="323"/>
    </row>
    <row r="186" spans="1:15" s="11" customFormat="1" ht="18">
      <c r="A186" s="16" t="s">
        <v>126</v>
      </c>
      <c r="B186" s="16"/>
      <c r="C186" s="16"/>
      <c r="K186" s="28">
        <f>SUM(K71)</f>
        <v>0</v>
      </c>
      <c r="L186" s="28">
        <f t="shared" ref="L186:M186" si="62">SUM(L71)</f>
        <v>0</v>
      </c>
      <c r="M186" s="28">
        <f t="shared" si="62"/>
        <v>0</v>
      </c>
      <c r="N186" s="19">
        <f>SUM(K186:M186)</f>
        <v>0</v>
      </c>
      <c r="O186" s="317" t="s">
        <v>166</v>
      </c>
    </row>
    <row r="187" spans="1:15" s="11" customFormat="1" ht="18">
      <c r="A187" s="16" t="s">
        <v>127</v>
      </c>
      <c r="B187" s="16"/>
      <c r="C187" s="16"/>
      <c r="K187" s="28">
        <f>SUM(K76)</f>
        <v>0</v>
      </c>
      <c r="L187" s="28">
        <f t="shared" ref="L187:M187" si="63">SUM(L76)</f>
        <v>0</v>
      </c>
      <c r="M187" s="28">
        <f t="shared" si="63"/>
        <v>0</v>
      </c>
      <c r="N187" s="19">
        <f>SUM(K187:M187)</f>
        <v>0</v>
      </c>
      <c r="O187" s="317" t="s">
        <v>166</v>
      </c>
    </row>
    <row r="188" spans="1:15" s="11" customFormat="1" ht="18">
      <c r="A188" s="16" t="s">
        <v>128</v>
      </c>
      <c r="B188" s="16"/>
      <c r="C188" s="16"/>
      <c r="K188" s="28">
        <f>SUM(K150)</f>
        <v>0</v>
      </c>
      <c r="L188" s="28">
        <f t="shared" ref="L188:M188" si="64">SUM(L150)</f>
        <v>0</v>
      </c>
      <c r="M188" s="28">
        <f t="shared" si="64"/>
        <v>0</v>
      </c>
      <c r="N188" s="19">
        <f>SUM(K188:M188)</f>
        <v>0</v>
      </c>
      <c r="O188" s="317" t="s">
        <v>166</v>
      </c>
    </row>
    <row r="189" spans="1:15" s="11" customFormat="1" ht="18">
      <c r="A189" s="16" t="s">
        <v>129</v>
      </c>
      <c r="B189" s="16"/>
      <c r="C189" s="16"/>
      <c r="K189" s="28">
        <f>SUM(K183)</f>
        <v>0</v>
      </c>
      <c r="L189" s="28">
        <f t="shared" ref="L189:M189" si="65">SUM(L183)</f>
        <v>0</v>
      </c>
      <c r="M189" s="28">
        <f t="shared" si="65"/>
        <v>0</v>
      </c>
      <c r="N189" s="19">
        <f>SUM(K189:M189)</f>
        <v>0</v>
      </c>
      <c r="O189" s="317" t="s">
        <v>166</v>
      </c>
    </row>
    <row r="190" spans="1:15" s="7" customFormat="1" ht="18">
      <c r="A190" s="139" t="s">
        <v>107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130</v>
      </c>
      <c r="K190" s="140">
        <f>SUM(K186:K189)</f>
        <v>0</v>
      </c>
      <c r="L190" s="140">
        <f t="shared" ref="L190:N190" si="66">SUM(L186:L189)</f>
        <v>0</v>
      </c>
      <c r="M190" s="140">
        <f t="shared" si="66"/>
        <v>0</v>
      </c>
      <c r="N190" s="141">
        <f t="shared" si="66"/>
        <v>0</v>
      </c>
      <c r="O190" s="312"/>
    </row>
    <row r="191" spans="1:15" ht="18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19"/>
      <c r="O191" s="317"/>
    </row>
    <row r="192" spans="1:15" s="129" customFormat="1" ht="21">
      <c r="A192" s="365" t="s">
        <v>131</v>
      </c>
      <c r="B192" s="371"/>
      <c r="C192" s="371"/>
      <c r="D192" s="282"/>
      <c r="E192" s="282"/>
      <c r="F192" s="282"/>
      <c r="G192" s="282"/>
      <c r="H192" s="282"/>
      <c r="I192" s="282"/>
      <c r="J192" s="282"/>
      <c r="K192" s="283"/>
      <c r="L192" s="284"/>
      <c r="M192" s="284"/>
      <c r="N192" s="285"/>
      <c r="O192" s="320"/>
    </row>
    <row r="193" spans="1:15" ht="18">
      <c r="A193" s="364"/>
      <c r="B193" s="364"/>
      <c r="C193" s="364"/>
      <c r="D193" s="15" t="s">
        <v>132</v>
      </c>
      <c r="E193" s="15"/>
      <c r="F193" s="45" t="s">
        <v>133</v>
      </c>
      <c r="G193" s="15"/>
      <c r="H193" s="15"/>
      <c r="I193" s="15"/>
      <c r="J193" s="15"/>
      <c r="K193" s="28"/>
      <c r="L193" s="18"/>
      <c r="M193" s="18"/>
      <c r="N193" s="19"/>
      <c r="O193" s="317"/>
    </row>
    <row r="194" spans="1:15" ht="18.600000000000001" thickBot="1">
      <c r="A194" s="364" t="s">
        <v>134</v>
      </c>
      <c r="B194" s="364"/>
      <c r="C194" s="364"/>
      <c r="D194" s="46">
        <f>VLOOKUP(A194, 'Source-Protected'!A5:B21, 2, FALSE)</f>
        <v>0</v>
      </c>
      <c r="E194" s="46"/>
      <c r="F194" s="47" t="s">
        <v>135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7">
        <f>SUM(K194:M194)</f>
        <v>0</v>
      </c>
      <c r="O194" s="319"/>
    </row>
    <row r="195" spans="1:15" ht="6.75" hidden="1" customHeight="1">
      <c r="A195" s="364"/>
      <c r="B195" s="364"/>
      <c r="C195" s="364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19"/>
      <c r="O195" s="317"/>
    </row>
    <row r="196" spans="1:15" s="7" customFormat="1" ht="18.600000000000001" thickBot="1">
      <c r="A196" s="29" t="s">
        <v>136</v>
      </c>
      <c r="B196" s="29"/>
      <c r="C196" s="29"/>
      <c r="D196" s="29"/>
      <c r="E196" s="29"/>
      <c r="F196" s="29"/>
      <c r="G196" s="29"/>
      <c r="H196" s="29"/>
      <c r="I196" s="29"/>
      <c r="J196" s="44" t="s">
        <v>137</v>
      </c>
      <c r="K196" s="302">
        <f>SUM(K190,K194)</f>
        <v>0</v>
      </c>
      <c r="L196" s="302">
        <f t="shared" ref="L196:M196" si="67">SUM(L190,L194)</f>
        <v>0</v>
      </c>
      <c r="M196" s="302">
        <f t="shared" si="67"/>
        <v>0</v>
      </c>
      <c r="N196" s="328">
        <f>SUM(N190+N194)</f>
        <v>0</v>
      </c>
      <c r="O196" s="316"/>
    </row>
    <row r="197" spans="1:15" s="7" customFormat="1" ht="18">
      <c r="A197" s="367"/>
      <c r="B197" s="364"/>
      <c r="C197" s="364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50"/>
      <c r="O197" s="324"/>
    </row>
    <row r="198" spans="1:15" ht="18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138</v>
      </c>
      <c r="K198" s="51">
        <f>IF($F$194="MTDC",K190-K207,K190)</f>
        <v>0</v>
      </c>
      <c r="L198" s="51">
        <f t="shared" ref="L198:M198" si="68">IF($F$194="MTDC",L190-L207,L190)</f>
        <v>0</v>
      </c>
      <c r="M198" s="51">
        <f t="shared" si="68"/>
        <v>0</v>
      </c>
      <c r="N198" s="51">
        <f>SUM(K198:M198)</f>
        <v>0</v>
      </c>
      <c r="O198" s="325"/>
    </row>
    <row r="199" spans="1:15" ht="18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139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SUM(K199:M199)</f>
        <v>0</v>
      </c>
      <c r="O199" s="325"/>
    </row>
    <row r="200" spans="1:15" ht="18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325"/>
    </row>
    <row r="201" spans="1:15" ht="18">
      <c r="A201" s="367"/>
      <c r="B201" s="367"/>
      <c r="C201" s="367"/>
      <c r="D201" s="115"/>
      <c r="E201" s="115"/>
      <c r="F201" s="53"/>
      <c r="G201" s="11"/>
      <c r="H201" s="11"/>
      <c r="I201" s="11"/>
      <c r="J201" s="61" t="s">
        <v>140</v>
      </c>
      <c r="K201" s="62"/>
      <c r="L201" s="62"/>
      <c r="M201" s="62"/>
      <c r="N201" s="62"/>
      <c r="O201" s="337"/>
    </row>
    <row r="202" spans="1:15" ht="18">
      <c r="A202" s="367"/>
      <c r="B202" s="367"/>
      <c r="C202" s="367"/>
      <c r="D202" s="116"/>
      <c r="E202" s="116"/>
      <c r="F202" s="11"/>
      <c r="G202" s="11"/>
      <c r="H202" s="11"/>
      <c r="I202" s="11"/>
      <c r="J202" s="44" t="s">
        <v>141</v>
      </c>
      <c r="K202" s="54">
        <f>IF($F$194="MTDC",K148,0)</f>
        <v>0</v>
      </c>
      <c r="L202" s="54">
        <f t="shared" ref="L202:M202" si="69">IF($F$194="MTDC",L148,0)</f>
        <v>0</v>
      </c>
      <c r="M202" s="54">
        <f t="shared" si="69"/>
        <v>0</v>
      </c>
      <c r="N202" s="332">
        <f t="shared" ref="N202:N207" si="70">SUM(K202:M202)</f>
        <v>0</v>
      </c>
      <c r="O202" s="336"/>
    </row>
    <row r="203" spans="1:15" ht="18">
      <c r="A203" s="364"/>
      <c r="B203" s="364"/>
      <c r="C203" s="364"/>
      <c r="D203" s="51"/>
      <c r="E203" s="51"/>
      <c r="F203" s="11"/>
      <c r="G203" s="11"/>
      <c r="H203" s="11"/>
      <c r="I203" s="11"/>
      <c r="J203" s="44" t="s">
        <v>142</v>
      </c>
      <c r="K203" s="54">
        <v>0</v>
      </c>
      <c r="L203" s="54">
        <v>0</v>
      </c>
      <c r="M203" s="54">
        <v>0</v>
      </c>
      <c r="N203" s="333">
        <f t="shared" si="70"/>
        <v>0</v>
      </c>
      <c r="O203" s="336"/>
    </row>
    <row r="204" spans="1:15" ht="18">
      <c r="A204" s="364"/>
      <c r="B204" s="364"/>
      <c r="C204" s="364"/>
      <c r="D204" s="51"/>
      <c r="E204" s="51"/>
      <c r="F204" s="11"/>
      <c r="G204" s="11"/>
      <c r="H204" s="11"/>
      <c r="I204" s="11"/>
      <c r="J204" s="44" t="s">
        <v>143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333">
        <f t="shared" si="70"/>
        <v>0</v>
      </c>
      <c r="O204" s="336"/>
    </row>
    <row r="205" spans="1:15" ht="18">
      <c r="A205" s="364"/>
      <c r="B205" s="364"/>
      <c r="C205" s="364"/>
      <c r="D205" s="51"/>
      <c r="E205" s="51"/>
      <c r="F205" s="11"/>
      <c r="G205" s="11"/>
      <c r="H205" s="11"/>
      <c r="I205" s="11"/>
      <c r="J205" s="44" t="s">
        <v>144</v>
      </c>
      <c r="K205" s="54">
        <f>IF($F$194="MTDC",SUM(K116,K107),0)</f>
        <v>0</v>
      </c>
      <c r="L205" s="54">
        <f t="shared" ref="L205:M205" si="71">IF($F$194="MTDC",SUM(L116,L107),0)</f>
        <v>0</v>
      </c>
      <c r="M205" s="54">
        <f t="shared" si="71"/>
        <v>0</v>
      </c>
      <c r="N205" s="333">
        <f t="shared" si="70"/>
        <v>0</v>
      </c>
      <c r="O205" s="336"/>
    </row>
    <row r="206" spans="1:15" ht="18">
      <c r="A206" s="367"/>
      <c r="B206" s="367"/>
      <c r="C206" s="367"/>
      <c r="D206" s="116"/>
      <c r="E206" s="116"/>
      <c r="F206" s="11"/>
      <c r="G206" s="11"/>
      <c r="H206" s="11"/>
      <c r="I206" s="11"/>
      <c r="J206" s="44" t="s">
        <v>145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" si="72">IF($F$194="MTDC",SUM(M154,M156,M158,M160,M162,M164,M166,M168,M170,M172,M174,M176,M178,M180,M182),0)</f>
        <v>0</v>
      </c>
      <c r="N206" s="334">
        <f t="shared" si="70"/>
        <v>0</v>
      </c>
      <c r="O206" s="336"/>
    </row>
    <row r="207" spans="1:15" ht="18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146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335">
        <f t="shared" si="70"/>
        <v>0</v>
      </c>
      <c r="O207" s="336"/>
    </row>
    <row r="208" spans="1:15" ht="1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326"/>
    </row>
    <row r="209" spans="11:15" ht="23.45">
      <c r="K209" s="351" t="str">
        <f>K2</f>
        <v>DRAFT ONLY DO NOT SUBMIT</v>
      </c>
      <c r="L209" s="351"/>
      <c r="M209" s="351"/>
      <c r="N209" s="351"/>
      <c r="O209" s="310"/>
    </row>
  </sheetData>
  <mergeCells count="155">
    <mergeCell ref="A1:A2"/>
    <mergeCell ref="K1:N1"/>
    <mergeCell ref="K2:N2"/>
    <mergeCell ref="A3:C3"/>
    <mergeCell ref="H4:J4"/>
    <mergeCell ref="H5:J5"/>
    <mergeCell ref="A12:C12"/>
    <mergeCell ref="A13:C13"/>
    <mergeCell ref="A14:C14"/>
    <mergeCell ref="F1:J2"/>
    <mergeCell ref="A15:C15"/>
    <mergeCell ref="A16:C16"/>
    <mergeCell ref="A17:C17"/>
    <mergeCell ref="H6:J6"/>
    <mergeCell ref="H7:J7"/>
    <mergeCell ref="A8:C8"/>
    <mergeCell ref="A9:C9"/>
    <mergeCell ref="A10:C10"/>
    <mergeCell ref="A11:C11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K36:N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F35:J35"/>
    <mergeCell ref="K35:N35"/>
    <mergeCell ref="K50:N50"/>
    <mergeCell ref="K51:N51"/>
    <mergeCell ref="A52:C52"/>
    <mergeCell ref="A42:C42"/>
    <mergeCell ref="A43:C43"/>
    <mergeCell ref="A44:C44"/>
    <mergeCell ref="A45:C45"/>
    <mergeCell ref="A46:C46"/>
    <mergeCell ref="A47:C47"/>
    <mergeCell ref="A53:C53"/>
    <mergeCell ref="A54:C54"/>
    <mergeCell ref="A55:C55"/>
    <mergeCell ref="A56:C56"/>
    <mergeCell ref="A57:C57"/>
    <mergeCell ref="A58:C58"/>
    <mergeCell ref="A48:C48"/>
    <mergeCell ref="A50:C50"/>
    <mergeCell ref="F50:J50"/>
    <mergeCell ref="A72:C72"/>
    <mergeCell ref="A73:C73"/>
    <mergeCell ref="A74:C74"/>
    <mergeCell ref="A75:C75"/>
    <mergeCell ref="A77:C77"/>
    <mergeCell ref="A78:C78"/>
    <mergeCell ref="A59:C59"/>
    <mergeCell ref="A60:C60"/>
    <mergeCell ref="A61:C61"/>
    <mergeCell ref="A63:C63"/>
    <mergeCell ref="A64:C64"/>
    <mergeCell ref="A70:C70"/>
    <mergeCell ref="A103:C103"/>
    <mergeCell ref="A104:C104"/>
    <mergeCell ref="A105:C105"/>
    <mergeCell ref="A106:C106"/>
    <mergeCell ref="A108:C108"/>
    <mergeCell ref="A109:C109"/>
    <mergeCell ref="A80:C80"/>
    <mergeCell ref="A84:C84"/>
    <mergeCell ref="A86:C86"/>
    <mergeCell ref="A94:C94"/>
    <mergeCell ref="A101:C101"/>
    <mergeCell ref="A102:C102"/>
    <mergeCell ref="A117:C117"/>
    <mergeCell ref="A118:C118"/>
    <mergeCell ref="A123:C123"/>
    <mergeCell ref="A124:C124"/>
    <mergeCell ref="A125:C125"/>
    <mergeCell ref="A126:C126"/>
    <mergeCell ref="A110:C110"/>
    <mergeCell ref="A111:C111"/>
    <mergeCell ref="A112:C112"/>
    <mergeCell ref="A113:C113"/>
    <mergeCell ref="A114:C114"/>
    <mergeCell ref="A115:C115"/>
    <mergeCell ref="A143:C143"/>
    <mergeCell ref="A144:C144"/>
    <mergeCell ref="A145:C145"/>
    <mergeCell ref="A146:C146"/>
    <mergeCell ref="A147:C147"/>
    <mergeCell ref="A148:C148"/>
    <mergeCell ref="A127:C127"/>
    <mergeCell ref="A128:C128"/>
    <mergeCell ref="A129:C129"/>
    <mergeCell ref="A130:C130"/>
    <mergeCell ref="A135:C135"/>
    <mergeCell ref="A136:C136"/>
    <mergeCell ref="A157:C157"/>
    <mergeCell ref="A158:C158"/>
    <mergeCell ref="A159:C159"/>
    <mergeCell ref="A160:C160"/>
    <mergeCell ref="A161:C161"/>
    <mergeCell ref="A162:C162"/>
    <mergeCell ref="A151:C151"/>
    <mergeCell ref="A152:C152"/>
    <mergeCell ref="A153:C153"/>
    <mergeCell ref="A154:C154"/>
    <mergeCell ref="A155:C155"/>
    <mergeCell ref="A156:C156"/>
    <mergeCell ref="A169:C169"/>
    <mergeCell ref="A170:C170"/>
    <mergeCell ref="A171:C171"/>
    <mergeCell ref="A172:C172"/>
    <mergeCell ref="A173:C173"/>
    <mergeCell ref="A174:C174"/>
    <mergeCell ref="A163:C163"/>
    <mergeCell ref="A164:C164"/>
    <mergeCell ref="A165:C165"/>
    <mergeCell ref="A166:C166"/>
    <mergeCell ref="A167:C167"/>
    <mergeCell ref="A168:C168"/>
    <mergeCell ref="A181:C181"/>
    <mergeCell ref="A182:C182"/>
    <mergeCell ref="A184:C184"/>
    <mergeCell ref="A185:C185"/>
    <mergeCell ref="A192:C192"/>
    <mergeCell ref="A193:C193"/>
    <mergeCell ref="A175:C175"/>
    <mergeCell ref="A176:C176"/>
    <mergeCell ref="A177:C177"/>
    <mergeCell ref="A178:C178"/>
    <mergeCell ref="A179:C179"/>
    <mergeCell ref="A180:C180"/>
    <mergeCell ref="A204:C204"/>
    <mergeCell ref="A205:C205"/>
    <mergeCell ref="A206:C206"/>
    <mergeCell ref="K209:N209"/>
    <mergeCell ref="A194:C194"/>
    <mergeCell ref="A195:C195"/>
    <mergeCell ref="A197:C197"/>
    <mergeCell ref="A201:C201"/>
    <mergeCell ref="A202:C202"/>
    <mergeCell ref="A203:C203"/>
  </mergeCells>
  <phoneticPr fontId="42" type="noConversion"/>
  <dataValidations count="2">
    <dataValidation type="list" allowBlank="1" showInputMessage="1" showErrorMessage="1" promptTitle="Select One" sqref="F34" xr:uid="{9FE187A0-058B-4732-B77C-C087974F8D31}">
      <formula1>AppTypes</formula1>
    </dataValidation>
    <dataValidation type="list" errorStyle="warning" allowBlank="1" showInputMessage="1" showErrorMessage="1" promptTitle="F&amp;A Rate TYPE" prompt="Select F&amp;A RateType" sqref="A193" xr:uid="{F1FD1E56-DF84-4BA6-807C-CF1C70AE9998}">
      <formula1>Activity</formula1>
    </dataValidation>
  </dataValidations>
  <hyperlinks>
    <hyperlink ref="A142:C142" r:id="rId1" display="F. PARTICIPANT SUPPORT (guidance here)" xr:uid="{9F472089-73C0-4E10-8096-4E1FD1E0218E}"/>
  </hyperlinks>
  <printOptions horizontalCentered="1"/>
  <pageMargins left="0.15" right="0.15" top="0.5" bottom="0.25" header="0.5" footer="0.5"/>
  <pageSetup scale="37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ignoredErrors>
    <ignoredError sqref="K87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487D6F9-01AA-4CBF-BF00-4FADF63CDBA9}">
          <x14:formula1>
            <xm:f>'Source-Protected'!$F$5:$F$7</xm:f>
          </x14:formula1>
          <xm:sqref>D3:E7</xm:sqref>
        </x14:dataValidation>
        <x14:dataValidation type="list" allowBlank="1" showInputMessage="1" showErrorMessage="1" xr:uid="{2ACDE0B6-ED1B-4D62-9C64-30C27C2D401F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3678B87B-43A8-46A7-A668-2DBF595F5E7B}">
          <x14:formula1>
            <xm:f>'Source-Protected'!$A$2:$A$4</xm:f>
          </x14:formula1>
          <xm:sqref>F194</xm:sqref>
        </x14:dataValidation>
        <x14:dataValidation type="list" errorStyle="information" allowBlank="1" showInputMessage="1" showErrorMessage="1" promptTitle="Rate Percentage" prompt="Select F&amp;A Rate Percentage" xr:uid="{0427DD5A-FB97-4DC1-A5A1-4EA6C31ECFC2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6B701FF7-B3CC-416E-8CD9-7779867886C0}">
          <x14:formula1>
            <xm:f>'Source-Protected'!$I$2:$I$6</xm:f>
          </x14:formula1>
          <xm:sqref>E10:E33</xm:sqref>
        </x14:dataValidation>
        <x14:dataValidation type="list" allowBlank="1" showInputMessage="1" showErrorMessage="1" xr:uid="{79B88B55-3681-4ADE-9B90-FA2860B4BA32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56EF51B2-7C8F-476A-AEB3-75C2E89E22BD}">
          <x14:formula1>
            <xm:f>'Source-Protected'!$E$21:$E$22</xm:f>
          </x14:formula1>
          <xm:sqref>K2</xm:sqref>
        </x14:dataValidation>
        <x14:dataValidation type="list" allowBlank="1" showErrorMessage="1" promptTitle="Select GRA Type" prompt="Select GRA Type" xr:uid="{4659EBC2-A7E5-47F8-9D13-90EF6FEEFBE9}">
          <x14:formula1>
            <xm:f>'Source-Protected'!$D$11:$D$15</xm:f>
          </x14:formula1>
          <xm:sqref>A37:A48</xm:sqref>
        </x14:dataValidation>
        <x14:dataValidation type="list" allowBlank="1" showErrorMessage="1" promptTitle="Select Other Staff Type" prompt="Select Other Staff Type" xr:uid="{BEC22C2C-01E5-40E9-B97E-5E1B9E8E4D2B}">
          <x14:formula1>
            <xm:f>'Source-Protected'!$D$17:$D$20</xm:f>
          </x14:formula1>
          <xm:sqref>A52:A61</xm:sqref>
        </x14:dataValidation>
        <x14:dataValidation type="list" allowBlank="1" showInputMessage="1" showErrorMessage="1" xr:uid="{5EE5137C-9EF8-4919-B769-B497BE75A44F}">
          <x14:formula1>
            <xm:f>'Source-Protected'!$A$41:$A$45</xm:f>
          </x14:formula1>
          <xm:sqref>F1:J2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0000"/>
  </sheetPr>
  <dimension ref="A1:H25"/>
  <sheetViews>
    <sheetView workbookViewId="0">
      <selection activeCell="E11" sqref="E11"/>
    </sheetView>
  </sheetViews>
  <sheetFormatPr defaultColWidth="9.140625" defaultRowHeight="13.15"/>
  <cols>
    <col min="1" max="1" width="34.85546875" style="1" customWidth="1"/>
    <col min="2" max="2" width="18.28515625" style="188" bestFit="1" customWidth="1"/>
    <col min="3" max="3" width="12.140625" style="1" customWidth="1"/>
    <col min="4" max="4" width="11.7109375" style="1" customWidth="1"/>
    <col min="5" max="5" width="13.28515625" style="1" customWidth="1"/>
    <col min="6" max="6" width="11.42578125" style="1" customWidth="1"/>
    <col min="7" max="7" width="11.140625" style="1" customWidth="1"/>
    <col min="8" max="8" width="11.7109375" style="70" customWidth="1"/>
    <col min="9" max="16384" width="9.140625" style="1"/>
  </cols>
  <sheetData>
    <row r="1" spans="1:8" ht="16.149999999999999" thickBot="1">
      <c r="A1" s="204" t="s">
        <v>167</v>
      </c>
    </row>
    <row r="2" spans="1:8" s="70" customFormat="1">
      <c r="A2" s="70" t="s">
        <v>168</v>
      </c>
      <c r="B2" s="189" t="s">
        <v>169</v>
      </c>
      <c r="C2" s="189" t="s">
        <v>170</v>
      </c>
      <c r="D2" s="189" t="s">
        <v>171</v>
      </c>
      <c r="E2" s="189" t="s">
        <v>172</v>
      </c>
      <c r="F2" s="189" t="s">
        <v>173</v>
      </c>
      <c r="G2" s="189" t="s">
        <v>174</v>
      </c>
      <c r="H2" s="205" t="s">
        <v>175</v>
      </c>
    </row>
    <row r="3" spans="1:8">
      <c r="A3" s="1" t="s">
        <v>176</v>
      </c>
      <c r="B3" s="188">
        <v>61100</v>
      </c>
      <c r="C3" s="187">
        <f>SUM(SUMIFS('Sponsor Budget'!K11:K35,'Sponsor Budget'!$F$11:$F$35,"Academic"),SUMIFS('Sponsor Budget'!K11:K35,'Sponsor Budget'!$F$11:$F$35,"Calendar"),SUMIFS('Sponsor Budget'!K11:K35,'Sponsor Budget'!$F$11:$F$35,"Post-Doc"))</f>
        <v>0</v>
      </c>
      <c r="D3" s="187">
        <f>SUM(SUMIFS('Sponsor Budget'!L11:L35,'Sponsor Budget'!$F$11:$F$35,"Academic"),SUMIFS('Sponsor Budget'!L11:L35,'Sponsor Budget'!$F$11:$F$35,"Calendar"),SUMIFS('Sponsor Budget'!L11:L35,'Sponsor Budget'!$F$11:$F$35,"Post-Doc"))</f>
        <v>0</v>
      </c>
      <c r="E3" s="187">
        <f>SUM(SUMIFS('Sponsor Budget'!M11:M35,'Sponsor Budget'!$F$11:$F$35,"Academic"),SUMIFS('Sponsor Budget'!M11:M35,'Sponsor Budget'!$F$11:$F$35,"Calendar"),SUMIFS('Sponsor Budget'!M11:M35,'Sponsor Budget'!$F$11:$F$35,"Post-Doc"))</f>
        <v>0</v>
      </c>
      <c r="F3" s="187" t="e">
        <f>SUM(SUMIFS('Sponsor Budget'!#REF!,'Sponsor Budget'!$F$11:$F$35,"Academic"),SUMIFS('Sponsor Budget'!#REF!,'Sponsor Budget'!$F$11:$F$35,"Calendar"),SUMIFS('Sponsor Budget'!#REF!,'Sponsor Budget'!$F$11:$F$35,"Post-Doc"))</f>
        <v>#REF!</v>
      </c>
      <c r="G3" s="187" t="e">
        <f>SUM(SUMIFS('Sponsor Budget'!#REF!,'Sponsor Budget'!$F$11:$F$35,"Academic"),SUMIFS('Sponsor Budget'!#REF!,'Sponsor Budget'!$F$11:$F$35,"Calendar"),SUMIFS('Sponsor Budget'!#REF!,'Sponsor Budget'!$F$11:$F$35,"Post-Doc"))</f>
        <v>#REF!</v>
      </c>
      <c r="H3" s="206" t="e">
        <f>SUM(C3:G3)</f>
        <v>#REF!</v>
      </c>
    </row>
    <row r="4" spans="1:8">
      <c r="A4" s="1" t="s">
        <v>177</v>
      </c>
      <c r="B4" s="188">
        <v>61101</v>
      </c>
      <c r="C4" s="186">
        <f>SUMIFS('Sponsor Budget'!K11:K35,'Sponsor Budget'!$F$11:$F$35,"Summer")</f>
        <v>0</v>
      </c>
      <c r="D4" s="186">
        <f>SUMIFS('Sponsor Budget'!L11:L35,'Sponsor Budget'!$F$11:$F$35,"Summer")</f>
        <v>0</v>
      </c>
      <c r="E4" s="186">
        <f>SUMIFS('Sponsor Budget'!M11:M35,'Sponsor Budget'!$F$11:$F$35,"Summer")</f>
        <v>0</v>
      </c>
      <c r="F4" s="186" t="e">
        <f>SUMIFS('Sponsor Budget'!#REF!,'Sponsor Budget'!$F$11:$F$35,"Summer")</f>
        <v>#REF!</v>
      </c>
      <c r="G4" s="186" t="e">
        <f>SUMIFS('Sponsor Budget'!#REF!,'Sponsor Budget'!$F$11:$F$35,"Summer")</f>
        <v>#REF!</v>
      </c>
      <c r="H4" s="206" t="e">
        <f t="shared" ref="H4:H25" si="0">SUM(C4:G4)</f>
        <v>#REF!</v>
      </c>
    </row>
    <row r="5" spans="1:8">
      <c r="A5" s="1" t="s">
        <v>178</v>
      </c>
      <c r="B5" s="188">
        <v>61102</v>
      </c>
      <c r="C5" s="186">
        <f>SUM('Sponsor Budget'!K38:K50)</f>
        <v>0</v>
      </c>
      <c r="D5" s="186">
        <f>SUM('Sponsor Budget'!L38:L50)</f>
        <v>0</v>
      </c>
      <c r="E5" s="186">
        <f>SUM('Sponsor Budget'!M38:M50)</f>
        <v>0</v>
      </c>
      <c r="F5" s="186" t="e">
        <f>SUM('Sponsor Budget'!#REF!)</f>
        <v>#REF!</v>
      </c>
      <c r="G5" s="186" t="e">
        <f>SUM('Sponsor Budget'!#REF!)</f>
        <v>#REF!</v>
      </c>
      <c r="H5" s="206" t="e">
        <f t="shared" si="0"/>
        <v>#REF!</v>
      </c>
    </row>
    <row r="6" spans="1:8">
      <c r="A6" s="1" t="s">
        <v>179</v>
      </c>
      <c r="B6" s="188">
        <v>61200</v>
      </c>
      <c r="C6" s="186">
        <f>SUMIFS('Sponsor Budget'!K11:K35,'Sponsor Budget'!$F$11:$F$35,"Admin Faculty")</f>
        <v>0</v>
      </c>
      <c r="D6" s="186">
        <f>SUMIFS('Sponsor Budget'!L11:L35,'Sponsor Budget'!$F$11:$F$35,"Admin Faculty")</f>
        <v>0</v>
      </c>
      <c r="E6" s="186">
        <f>SUMIFS('Sponsor Budget'!M11:M35,'Sponsor Budget'!$F$11:$F$35,"Admin Faculty")</f>
        <v>0</v>
      </c>
      <c r="F6" s="186" t="e">
        <f>SUMIFS('Sponsor Budget'!#REF!,'Sponsor Budget'!$F$11:$F$35,"Admin Faculty")</f>
        <v>#REF!</v>
      </c>
      <c r="G6" s="186" t="e">
        <f>SUMIFS('Sponsor Budget'!#REF!,'Sponsor Budget'!$F$11:$F$35,"Admin Faculty")</f>
        <v>#REF!</v>
      </c>
      <c r="H6" s="206" t="e">
        <f t="shared" si="0"/>
        <v>#REF!</v>
      </c>
    </row>
    <row r="7" spans="1:8">
      <c r="A7" s="1" t="s">
        <v>180</v>
      </c>
      <c r="B7" s="188">
        <v>61300</v>
      </c>
      <c r="C7" s="186">
        <f>SUMIFS('Sponsor Budget'!K11:K35,'Sponsor Budget'!$F$11:$F$35,"Classified")</f>
        <v>0</v>
      </c>
      <c r="D7" s="186">
        <f>SUMIFS('Sponsor Budget'!L11:L35,'Sponsor Budget'!$F$11:$F$35,"Classified")</f>
        <v>0</v>
      </c>
      <c r="E7" s="186">
        <f>SUMIFS('Sponsor Budget'!M11:M35,'Sponsor Budget'!$F$11:$F$35,"Classified")</f>
        <v>0</v>
      </c>
      <c r="F7" s="186" t="e">
        <f>SUMIFS('Sponsor Budget'!#REF!,'Sponsor Budget'!$F$11:$F$35,"Classified")</f>
        <v>#REF!</v>
      </c>
      <c r="G7" s="186" t="e">
        <f>SUMIFS('Sponsor Budget'!#REF!,'Sponsor Budget'!$F$11:$F$35,"Classified")</f>
        <v>#REF!</v>
      </c>
      <c r="H7" s="206" t="e">
        <f t="shared" si="0"/>
        <v>#REF!</v>
      </c>
    </row>
    <row r="8" spans="1:8">
      <c r="A8" s="1" t="s">
        <v>181</v>
      </c>
      <c r="B8" s="188">
        <v>61400</v>
      </c>
      <c r="C8" s="186">
        <f>SUM('Sponsor Budget'!K53:K62)</f>
        <v>0</v>
      </c>
      <c r="D8" s="186">
        <f>SUM('Sponsor Budget'!L53:L62)</f>
        <v>0</v>
      </c>
      <c r="E8" s="186">
        <f>SUM('Sponsor Budget'!M53:M62)</f>
        <v>0</v>
      </c>
      <c r="F8" s="186" t="e">
        <f>SUM('Sponsor Budget'!#REF!)</f>
        <v>#REF!</v>
      </c>
      <c r="G8" s="186" t="e">
        <f>SUM('Sponsor Budget'!#REF!)</f>
        <v>#REF!</v>
      </c>
      <c r="H8" s="206" t="e">
        <f t="shared" si="0"/>
        <v>#REF!</v>
      </c>
    </row>
    <row r="9" spans="1:8">
      <c r="A9" s="1" t="s">
        <v>182</v>
      </c>
      <c r="B9" s="188">
        <v>61900</v>
      </c>
      <c r="C9" s="186">
        <f>SUM('Sponsor Budget'!K70)</f>
        <v>0</v>
      </c>
      <c r="D9" s="186">
        <f>SUM('Sponsor Budget'!L70)</f>
        <v>0</v>
      </c>
      <c r="E9" s="186">
        <f>SUM('Sponsor Budget'!M70)</f>
        <v>0</v>
      </c>
      <c r="F9" s="186" t="e">
        <f>SUM('Sponsor Budget'!#REF!)</f>
        <v>#REF!</v>
      </c>
      <c r="G9" s="186" t="e">
        <f>SUM('Sponsor Budget'!#REF!)</f>
        <v>#REF!</v>
      </c>
      <c r="H9" s="206" t="e">
        <f t="shared" si="0"/>
        <v>#REF!</v>
      </c>
    </row>
    <row r="10" spans="1:8">
      <c r="A10" s="1" t="s">
        <v>183</v>
      </c>
      <c r="B10" s="188">
        <v>70000</v>
      </c>
      <c r="C10" s="186">
        <f>SUM('Sponsor Budget'!K189-SUM('Award Budget'!C11:C12,C16:C20))</f>
        <v>0</v>
      </c>
      <c r="D10" s="186">
        <f>SUM('Sponsor Budget'!L189-SUM('Award Budget'!D11:D12,D16:D20))</f>
        <v>0</v>
      </c>
      <c r="E10" s="186">
        <f>SUM('Sponsor Budget'!M189-SUM('Award Budget'!E11:E12,E16:E20))</f>
        <v>0</v>
      </c>
      <c r="F10" s="186" t="e">
        <f>SUM('Sponsor Budget'!#REF!-SUM('Award Budget'!F11:F12,F16:F20))</f>
        <v>#REF!</v>
      </c>
      <c r="G10" s="186" t="e">
        <f>SUM('Sponsor Budget'!#REF!-SUM('Award Budget'!G11:G12,G16:G20))</f>
        <v>#REF!</v>
      </c>
      <c r="H10" s="206" t="e">
        <f t="shared" si="0"/>
        <v>#REF!</v>
      </c>
    </row>
    <row r="11" spans="1:8">
      <c r="A11" s="1" t="s">
        <v>184</v>
      </c>
      <c r="B11" s="188">
        <v>71100</v>
      </c>
      <c r="C11" s="186">
        <f>SUM('Sponsor Budget'!K93,'Sponsor Budget'!K135,'Sponsor Budget'!K85,'Sponsor Budget'!K141)</f>
        <v>0</v>
      </c>
      <c r="D11" s="186">
        <f>SUM('Sponsor Budget'!L93,'Sponsor Budget'!L135,'Sponsor Budget'!L85,'Sponsor Budget'!L141)</f>
        <v>0</v>
      </c>
      <c r="E11" s="186">
        <f>SUM('Sponsor Budget'!M93,'Sponsor Budget'!M135,'Sponsor Budget'!M85,'Sponsor Budget'!M141)</f>
        <v>0</v>
      </c>
      <c r="F11" s="186" t="e">
        <f>SUM('Sponsor Budget'!#REF!,'Sponsor Budget'!#REF!,'Sponsor Budget'!#REF!,'Sponsor Budget'!#REF!)</f>
        <v>#REF!</v>
      </c>
      <c r="G11" s="186" t="e">
        <f>SUM('Sponsor Budget'!#REF!,'Sponsor Budget'!#REF!,'Sponsor Budget'!#REF!,'Sponsor Budget'!#REF!)</f>
        <v>#REF!</v>
      </c>
      <c r="H11" s="206" t="e">
        <f t="shared" si="0"/>
        <v>#REF!</v>
      </c>
    </row>
    <row r="12" spans="1:8">
      <c r="A12" s="1" t="s">
        <v>185</v>
      </c>
      <c r="B12" s="188">
        <v>73020</v>
      </c>
      <c r="C12" s="186">
        <f>SUM('Sponsor Budget'!K123)</f>
        <v>0</v>
      </c>
      <c r="D12" s="186">
        <f>SUM('Sponsor Budget'!L123)</f>
        <v>0</v>
      </c>
      <c r="E12" s="186">
        <f>SUM('Sponsor Budget'!M123)</f>
        <v>0</v>
      </c>
      <c r="F12" s="186" t="e">
        <f>SUM('Sponsor Budget'!#REF!)</f>
        <v>#REF!</v>
      </c>
      <c r="G12" s="186" t="e">
        <f>SUM('Sponsor Budget'!#REF!)</f>
        <v>#REF!</v>
      </c>
      <c r="H12" s="206" t="e">
        <f t="shared" si="0"/>
        <v>#REF!</v>
      </c>
    </row>
    <row r="13" spans="1:8">
      <c r="A13" s="1" t="s">
        <v>186</v>
      </c>
      <c r="B13" s="188">
        <v>73600</v>
      </c>
      <c r="C13" s="186">
        <f>SUM('Sponsor Budget'!K184-'Sponsor Budget'!K207)</f>
        <v>0</v>
      </c>
      <c r="D13" s="186">
        <f>SUM('Sponsor Budget'!L184-'Sponsor Budget'!L207)</f>
        <v>0</v>
      </c>
      <c r="E13" s="186">
        <f>SUM('Sponsor Budget'!M184-'Sponsor Budget'!M207)</f>
        <v>0</v>
      </c>
      <c r="F13" s="186" t="e">
        <f>SUM('Sponsor Budget'!#REF!-'Sponsor Budget'!#REF!)</f>
        <v>#REF!</v>
      </c>
      <c r="G13" s="186" t="e">
        <f>SUM('Sponsor Budget'!#REF!-'Sponsor Budget'!#REF!)</f>
        <v>#REF!</v>
      </c>
      <c r="H13" s="206" t="e">
        <f t="shared" si="0"/>
        <v>#REF!</v>
      </c>
    </row>
    <row r="14" spans="1:8">
      <c r="A14" s="1" t="s">
        <v>187</v>
      </c>
      <c r="B14" s="188">
        <v>73700</v>
      </c>
      <c r="C14" s="186">
        <f>SUM('Sponsor Budget'!K207)</f>
        <v>0</v>
      </c>
      <c r="D14" s="186">
        <f>SUM('Sponsor Budget'!L207)</f>
        <v>0</v>
      </c>
      <c r="E14" s="186">
        <f>SUM('Sponsor Budget'!M207)</f>
        <v>0</v>
      </c>
      <c r="F14" s="186" t="e">
        <f>SUM('Sponsor Budget'!#REF!)</f>
        <v>#REF!</v>
      </c>
      <c r="G14" s="186" t="e">
        <f>SUM('Sponsor Budget'!#REF!)</f>
        <v>#REF!</v>
      </c>
      <c r="H14" s="206" t="e">
        <f t="shared" si="0"/>
        <v>#REF!</v>
      </c>
    </row>
    <row r="15" spans="1:8">
      <c r="A15" s="1" t="s">
        <v>188</v>
      </c>
      <c r="B15" s="188">
        <v>73800</v>
      </c>
      <c r="C15" s="186">
        <f>SUM('Sponsor Budget'!K77)</f>
        <v>0</v>
      </c>
      <c r="D15" s="186">
        <f>SUM('Sponsor Budget'!L77)</f>
        <v>0</v>
      </c>
      <c r="E15" s="186">
        <f>SUM('Sponsor Budget'!M77)</f>
        <v>0</v>
      </c>
      <c r="F15" s="186" t="e">
        <f>SUM('Sponsor Budget'!#REF!)</f>
        <v>#REF!</v>
      </c>
      <c r="G15" s="186" t="e">
        <f>SUM('Sponsor Budget'!#REF!)</f>
        <v>#REF!</v>
      </c>
      <c r="H15" s="206" t="e">
        <f t="shared" si="0"/>
        <v>#REF!</v>
      </c>
    </row>
    <row r="16" spans="1:8">
      <c r="A16" s="1" t="s">
        <v>189</v>
      </c>
      <c r="B16" s="188">
        <v>73900</v>
      </c>
      <c r="C16" s="186">
        <f>SUM('Sponsor Budget'!K149)</f>
        <v>0</v>
      </c>
      <c r="D16" s="186">
        <f>SUM('Sponsor Budget'!L149)</f>
        <v>0</v>
      </c>
      <c r="E16" s="186">
        <f>SUM('Sponsor Budget'!M149)</f>
        <v>0</v>
      </c>
      <c r="F16" s="186" t="e">
        <f>SUM('Sponsor Budget'!#REF!)</f>
        <v>#REF!</v>
      </c>
      <c r="G16" s="186" t="e">
        <f>SUM('Sponsor Budget'!#REF!)</f>
        <v>#REF!</v>
      </c>
      <c r="H16" s="206" t="e">
        <f t="shared" si="0"/>
        <v>#REF!</v>
      </c>
    </row>
    <row r="17" spans="1:8">
      <c r="A17" s="1" t="s">
        <v>190</v>
      </c>
      <c r="B17" s="188">
        <v>74000</v>
      </c>
      <c r="C17" s="186"/>
      <c r="D17" s="186"/>
      <c r="E17" s="186"/>
      <c r="F17" s="186"/>
      <c r="G17" s="186"/>
      <c r="H17" s="206">
        <f t="shared" si="0"/>
        <v>0</v>
      </c>
    </row>
    <row r="18" spans="1:8">
      <c r="A18" s="1" t="s">
        <v>191</v>
      </c>
      <c r="B18" s="188">
        <v>76000</v>
      </c>
      <c r="C18" s="186">
        <f>SUM('Sponsor Budget'!K100)</f>
        <v>0</v>
      </c>
      <c r="D18" s="186">
        <f>SUM('Sponsor Budget'!L100)</f>
        <v>0</v>
      </c>
      <c r="E18" s="186">
        <f>SUM('Sponsor Budget'!M100)</f>
        <v>0</v>
      </c>
      <c r="F18" s="186" t="e">
        <f>SUM('Sponsor Budget'!#REF!)</f>
        <v>#REF!</v>
      </c>
      <c r="G18" s="186" t="e">
        <f>SUM('Sponsor Budget'!#REF!)</f>
        <v>#REF!</v>
      </c>
      <c r="H18" s="206" t="e">
        <f t="shared" si="0"/>
        <v>#REF!</v>
      </c>
    </row>
    <row r="19" spans="1:8">
      <c r="A19" s="1" t="s">
        <v>192</v>
      </c>
      <c r="B19" s="188">
        <v>78500</v>
      </c>
      <c r="C19" s="186">
        <f>SUM('Sponsor Budget'!K108,('Sponsor Budget'!K117-'Sponsor Budget'!K112))</f>
        <v>0</v>
      </c>
      <c r="D19" s="186">
        <f>SUM('Sponsor Budget'!L108,('Sponsor Budget'!L117-'Sponsor Budget'!L112))</f>
        <v>0</v>
      </c>
      <c r="E19" s="186">
        <f>SUM('Sponsor Budget'!M108,('Sponsor Budget'!M117-'Sponsor Budget'!M112))</f>
        <v>0</v>
      </c>
      <c r="F19" s="186" t="e">
        <f>SUM('Sponsor Budget'!#REF!,('Sponsor Budget'!#REF!-'Sponsor Budget'!#REF!))</f>
        <v>#REF!</v>
      </c>
      <c r="G19" s="186" t="e">
        <f>SUM('Sponsor Budget'!#REF!,('Sponsor Budget'!#REF!-'Sponsor Budget'!#REF!))</f>
        <v>#REF!</v>
      </c>
      <c r="H19" s="206" t="e">
        <f t="shared" si="0"/>
        <v>#REF!</v>
      </c>
    </row>
    <row r="20" spans="1:8">
      <c r="A20" s="1" t="s">
        <v>193</v>
      </c>
      <c r="B20" s="188">
        <v>78600</v>
      </c>
      <c r="C20" s="186">
        <f>SUM('Sponsor Budget'!K112)</f>
        <v>0</v>
      </c>
      <c r="D20" s="186">
        <f>SUM('Sponsor Budget'!L112)</f>
        <v>0</v>
      </c>
      <c r="E20" s="186">
        <f>SUM('Sponsor Budget'!M112)</f>
        <v>0</v>
      </c>
      <c r="F20" s="186" t="e">
        <f>SUM('Sponsor Budget'!#REF!)</f>
        <v>#REF!</v>
      </c>
      <c r="G20" s="186" t="e">
        <f>SUM('Sponsor Budget'!#REF!)</f>
        <v>#REF!</v>
      </c>
      <c r="H20" s="206" t="e">
        <f t="shared" si="0"/>
        <v>#REF!</v>
      </c>
    </row>
    <row r="21" spans="1:8">
      <c r="A21" s="1" t="s">
        <v>194</v>
      </c>
      <c r="B21" s="188">
        <v>79000</v>
      </c>
      <c r="C21" s="186">
        <f>SUM('Sponsor Budget'!K195)</f>
        <v>0</v>
      </c>
      <c r="D21" s="186">
        <f>SUM('Sponsor Budget'!L195)</f>
        <v>0</v>
      </c>
      <c r="E21" s="186">
        <f>SUM('Sponsor Budget'!M195)</f>
        <v>0</v>
      </c>
      <c r="F21" s="186" t="e">
        <f>SUM('Sponsor Budget'!#REF!)</f>
        <v>#REF!</v>
      </c>
      <c r="G21" s="186" t="e">
        <f>SUM('Sponsor Budget'!#REF!)</f>
        <v>#REF!</v>
      </c>
      <c r="H21" s="206" t="e">
        <f t="shared" si="0"/>
        <v>#REF!</v>
      </c>
    </row>
    <row r="22" spans="1:8">
      <c r="A22" s="1" t="s">
        <v>195</v>
      </c>
      <c r="B22" s="188">
        <v>99998</v>
      </c>
      <c r="C22" s="186"/>
      <c r="D22" s="186"/>
      <c r="E22" s="186"/>
      <c r="F22" s="186"/>
      <c r="G22" s="186"/>
      <c r="H22" s="206">
        <f t="shared" si="0"/>
        <v>0</v>
      </c>
    </row>
    <row r="23" spans="1:8" ht="13.9" thickBot="1">
      <c r="A23" s="1" t="s">
        <v>196</v>
      </c>
      <c r="B23" s="188">
        <v>99999</v>
      </c>
      <c r="C23" s="186"/>
      <c r="D23" s="186"/>
      <c r="E23" s="186"/>
      <c r="F23" s="186"/>
      <c r="G23" s="186"/>
      <c r="H23" s="206">
        <f t="shared" si="0"/>
        <v>0</v>
      </c>
    </row>
    <row r="24" spans="1:8" s="70" customFormat="1">
      <c r="A24" s="208" t="s">
        <v>197</v>
      </c>
      <c r="B24" s="209"/>
      <c r="C24" s="210">
        <f>SUM(C3:C23)</f>
        <v>0</v>
      </c>
      <c r="D24" s="210">
        <f t="shared" ref="D24:G24" si="1">SUM(D3:D23)</f>
        <v>0</v>
      </c>
      <c r="E24" s="210">
        <f t="shared" si="1"/>
        <v>0</v>
      </c>
      <c r="F24" s="210" t="e">
        <f t="shared" si="1"/>
        <v>#REF!</v>
      </c>
      <c r="G24" s="210" t="e">
        <f t="shared" si="1"/>
        <v>#REF!</v>
      </c>
      <c r="H24" s="211" t="e">
        <f>SUM(C24:G24)</f>
        <v>#REF!</v>
      </c>
    </row>
    <row r="25" spans="1:8" s="70" customFormat="1" ht="13.9" thickBot="1">
      <c r="A25" s="212" t="s">
        <v>198</v>
      </c>
      <c r="B25" s="213"/>
      <c r="C25" s="214">
        <f>'Sponsor Budget'!K197-'Award Budget'!C24</f>
        <v>0</v>
      </c>
      <c r="D25" s="214">
        <f>'Sponsor Budget'!L197-'Award Budget'!D24</f>
        <v>0</v>
      </c>
      <c r="E25" s="214">
        <f>'Sponsor Budget'!M197-'Award Budget'!E24</f>
        <v>0</v>
      </c>
      <c r="F25" s="214" t="e">
        <f>'Sponsor Budget'!#REF!-'Award Budget'!F24</f>
        <v>#REF!</v>
      </c>
      <c r="G25" s="214" t="e">
        <f>'Sponsor Budget'!#REF!-'Award Budget'!G24</f>
        <v>#REF!</v>
      </c>
      <c r="H25" s="207" t="e">
        <f t="shared" si="0"/>
        <v>#REF!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U192"/>
  <sheetViews>
    <sheetView topLeftCell="D1" zoomScale="90" zoomScaleNormal="90" workbookViewId="0">
      <pane ySplit="4" topLeftCell="A5" activePane="bottomLeft" state="frozen"/>
      <selection pane="bottomLeft" activeCell="U2" sqref="U2"/>
    </sheetView>
  </sheetViews>
  <sheetFormatPr defaultRowHeight="13.15"/>
  <cols>
    <col min="1" max="1" width="6" style="65" customWidth="1"/>
    <col min="2" max="2" width="28.85546875" bestFit="1" customWidth="1"/>
    <col min="3" max="3" width="25.5703125" bestFit="1" customWidth="1"/>
    <col min="4" max="4" width="10.5703125" style="65" customWidth="1"/>
    <col min="5" max="5" width="11.7109375" style="65" bestFit="1" customWidth="1"/>
    <col min="6" max="6" width="5.42578125" style="65" bestFit="1" customWidth="1"/>
    <col min="7" max="7" width="7" style="65" bestFit="1" customWidth="1"/>
    <col min="8" max="11" width="9.140625" style="65"/>
    <col min="12" max="12" width="10.28515625" style="65" customWidth="1"/>
    <col min="13" max="13" width="11.5703125" style="65" bestFit="1" customWidth="1"/>
    <col min="14" max="14" width="9.140625" style="65"/>
    <col min="15" max="17" width="9.85546875" bestFit="1" customWidth="1"/>
    <col min="18" max="18" width="9.85546875" customWidth="1"/>
    <col min="19" max="19" width="10.28515625" customWidth="1"/>
  </cols>
  <sheetData>
    <row r="1" spans="1:21">
      <c r="A1" s="72" t="s">
        <v>199</v>
      </c>
      <c r="T1" s="69">
        <v>0.7</v>
      </c>
      <c r="U1" s="1" t="s">
        <v>200</v>
      </c>
    </row>
    <row r="2" spans="1:21" ht="13.9" thickBot="1">
      <c r="A2" s="72" t="s">
        <v>201</v>
      </c>
      <c r="T2" s="69"/>
    </row>
    <row r="3" spans="1:21" ht="13.9" thickBot="1">
      <c r="H3" s="394" t="s">
        <v>202</v>
      </c>
      <c r="I3" s="395"/>
      <c r="J3" s="395"/>
      <c r="K3" s="395"/>
      <c r="L3" s="395"/>
      <c r="M3" s="395"/>
      <c r="N3" s="396"/>
      <c r="O3" s="397" t="s">
        <v>203</v>
      </c>
      <c r="P3" s="398"/>
      <c r="Q3" s="398"/>
      <c r="R3" s="398"/>
      <c r="S3" s="398"/>
      <c r="T3" s="398"/>
      <c r="U3" s="399"/>
    </row>
    <row r="4" spans="1:21" s="70" customFormat="1" ht="13.9" thickBot="1">
      <c r="A4" s="96" t="s">
        <v>204</v>
      </c>
      <c r="B4" s="97" t="s">
        <v>205</v>
      </c>
      <c r="C4" s="97" t="s">
        <v>206</v>
      </c>
      <c r="D4" s="98" t="s">
        <v>175</v>
      </c>
      <c r="E4" s="99" t="s">
        <v>207</v>
      </c>
      <c r="F4" s="100" t="s">
        <v>208</v>
      </c>
      <c r="G4" s="101" t="s">
        <v>209</v>
      </c>
      <c r="H4" s="98" t="s">
        <v>210</v>
      </c>
      <c r="I4" s="99" t="s">
        <v>211</v>
      </c>
      <c r="J4" s="100" t="s">
        <v>212</v>
      </c>
      <c r="K4" s="99" t="s">
        <v>213</v>
      </c>
      <c r="L4" s="100" t="s">
        <v>214</v>
      </c>
      <c r="M4" s="99" t="s">
        <v>215</v>
      </c>
      <c r="N4" s="102" t="s">
        <v>117</v>
      </c>
      <c r="O4" s="103" t="s">
        <v>212</v>
      </c>
      <c r="P4" s="103" t="s">
        <v>210</v>
      </c>
      <c r="Q4" s="103" t="s">
        <v>216</v>
      </c>
      <c r="R4" s="103" t="s">
        <v>217</v>
      </c>
      <c r="S4" s="103" t="s">
        <v>214</v>
      </c>
      <c r="T4" s="103" t="s">
        <v>218</v>
      </c>
      <c r="U4" s="104" t="s">
        <v>117</v>
      </c>
    </row>
    <row r="5" spans="1:21">
      <c r="A5" s="73">
        <v>0</v>
      </c>
      <c r="B5" s="1" t="s">
        <v>219</v>
      </c>
      <c r="D5" s="90">
        <f>SUM(O5:U5)</f>
        <v>0</v>
      </c>
      <c r="E5" s="91">
        <v>1</v>
      </c>
      <c r="F5" s="92">
        <v>1</v>
      </c>
      <c r="G5" s="91">
        <v>1</v>
      </c>
      <c r="H5" s="93">
        <v>0</v>
      </c>
      <c r="I5" s="94">
        <v>0</v>
      </c>
      <c r="J5" s="93">
        <v>0</v>
      </c>
      <c r="K5" s="94">
        <v>0</v>
      </c>
      <c r="L5" s="93">
        <v>0</v>
      </c>
      <c r="M5" s="91">
        <v>0</v>
      </c>
      <c r="N5" s="95">
        <v>0</v>
      </c>
      <c r="O5" s="67">
        <f>SUM(E5*F5)*J5</f>
        <v>0</v>
      </c>
      <c r="P5" s="108">
        <f>(H5*SUM(E5*F5*(G5-1)))</f>
        <v>0</v>
      </c>
      <c r="Q5" s="67">
        <f>(((I5*(G5-2))*F5)*E5)+(((I5*0.75)*2)*F5*E5)</f>
        <v>0</v>
      </c>
      <c r="R5" s="67">
        <f>(((K5*(G5-2))*F5)*E5)+(((K5*0.75)*2)*F5*E5)</f>
        <v>0</v>
      </c>
      <c r="S5" s="67">
        <f>SUM(L5)*E5*G5*F5</f>
        <v>0</v>
      </c>
      <c r="T5" s="67">
        <f>SUM(M5*$T$1)*E5*F5</f>
        <v>0</v>
      </c>
      <c r="U5" s="67">
        <f>SUM(N5)*G5*F5*E5</f>
        <v>0</v>
      </c>
    </row>
    <row r="6" spans="1:21">
      <c r="A6" s="86">
        <v>0</v>
      </c>
      <c r="B6" s="87" t="s">
        <v>219</v>
      </c>
      <c r="C6" s="88"/>
      <c r="D6" s="82">
        <f>SUM(O6:U6)</f>
        <v>0</v>
      </c>
      <c r="E6" s="76">
        <v>1</v>
      </c>
      <c r="F6" s="83">
        <v>1</v>
      </c>
      <c r="G6" s="76">
        <v>1</v>
      </c>
      <c r="H6" s="75">
        <v>0</v>
      </c>
      <c r="I6" s="74">
        <v>0</v>
      </c>
      <c r="J6" s="75">
        <v>0</v>
      </c>
      <c r="K6" s="74">
        <v>0</v>
      </c>
      <c r="L6" s="75">
        <v>0</v>
      </c>
      <c r="M6" s="76">
        <v>0</v>
      </c>
      <c r="N6" s="77">
        <v>0</v>
      </c>
      <c r="O6" s="89">
        <f>SUM(E6*F6)*J6</f>
        <v>0</v>
      </c>
      <c r="P6" s="89">
        <f t="shared" ref="P6:P69" si="0">(H6*SUM(E6*F6*(G6-1)))</f>
        <v>0</v>
      </c>
      <c r="Q6" s="89">
        <f>(((I6*(G6-2))*F6)*E6)+(((I6*0.75)*2)*F6*E6)</f>
        <v>0</v>
      </c>
      <c r="R6" s="89">
        <f>(((K6*(G6-2))*F6)*E6)+(((K6*0.75)*2)*F6*E6)</f>
        <v>0</v>
      </c>
      <c r="S6" s="89">
        <f>SUM(L6)*E6*G6*F6</f>
        <v>0</v>
      </c>
      <c r="T6" s="89">
        <f>SUM(M6*T3)*E6*F6</f>
        <v>0</v>
      </c>
      <c r="U6" s="89">
        <f>SUM(N6)*G6*F6*E6</f>
        <v>0</v>
      </c>
    </row>
    <row r="7" spans="1:21">
      <c r="A7" s="86">
        <v>0</v>
      </c>
      <c r="B7" s="87" t="s">
        <v>219</v>
      </c>
      <c r="C7" s="88"/>
      <c r="D7" s="82">
        <f>SUM(O7:U7)</f>
        <v>0</v>
      </c>
      <c r="E7" s="76">
        <v>1</v>
      </c>
      <c r="F7" s="83">
        <v>1</v>
      </c>
      <c r="G7" s="76">
        <v>1</v>
      </c>
      <c r="H7" s="75">
        <v>0</v>
      </c>
      <c r="I7" s="74">
        <v>0</v>
      </c>
      <c r="J7" s="75">
        <v>0</v>
      </c>
      <c r="K7" s="74">
        <v>0</v>
      </c>
      <c r="L7" s="75">
        <v>0</v>
      </c>
      <c r="M7" s="76">
        <v>0</v>
      </c>
      <c r="N7" s="77">
        <v>0</v>
      </c>
      <c r="O7" s="89">
        <f>SUM(E7*F7)*J7</f>
        <v>0</v>
      </c>
      <c r="P7" s="89">
        <f t="shared" si="0"/>
        <v>0</v>
      </c>
      <c r="Q7" s="89">
        <f>(((I7*(G7-2))*F7)*E7)+(((I7*0.75)*2)*F7*E7)</f>
        <v>0</v>
      </c>
      <c r="R7" s="89">
        <f t="shared" ref="R7:R70" si="1">(((K7*(G7-2))*F7)*E7)+(((K7*0.75)*2)*F7*E7)</f>
        <v>0</v>
      </c>
      <c r="S7" s="89">
        <f>SUM(L7)*E7*G7*F7</f>
        <v>0</v>
      </c>
      <c r="T7" s="89">
        <f>SUM(M7*$T$1)*E7*F7</f>
        <v>0</v>
      </c>
      <c r="U7" s="89">
        <f>SUM(N7)*G7*F7*E7</f>
        <v>0</v>
      </c>
    </row>
    <row r="8" spans="1:21">
      <c r="A8" s="86">
        <v>0</v>
      </c>
      <c r="B8" s="87" t="s">
        <v>219</v>
      </c>
      <c r="C8" s="88"/>
      <c r="D8" s="82">
        <f t="shared" ref="D8:D71" si="2">SUM(O8:U8)</f>
        <v>0</v>
      </c>
      <c r="E8" s="76">
        <v>1</v>
      </c>
      <c r="F8" s="83">
        <v>1</v>
      </c>
      <c r="G8" s="76">
        <v>1</v>
      </c>
      <c r="H8" s="75">
        <v>0</v>
      </c>
      <c r="I8" s="74">
        <v>0</v>
      </c>
      <c r="J8" s="75">
        <v>0</v>
      </c>
      <c r="K8" s="74">
        <v>0</v>
      </c>
      <c r="L8" s="75">
        <v>0</v>
      </c>
      <c r="M8" s="76">
        <v>0</v>
      </c>
      <c r="N8" s="77">
        <v>0</v>
      </c>
      <c r="O8" s="89">
        <f t="shared" ref="O8:O71" si="3">SUM(E8*F8)*J8</f>
        <v>0</v>
      </c>
      <c r="P8" s="89">
        <f t="shared" si="0"/>
        <v>0</v>
      </c>
      <c r="Q8" s="89">
        <f t="shared" ref="Q8:Q71" si="4">(((I8*(G8-2))*F8)*E8)+(((I8*0.75)*2)*F8*E8)</f>
        <v>0</v>
      </c>
      <c r="R8" s="89">
        <f t="shared" si="1"/>
        <v>0</v>
      </c>
      <c r="S8" s="89">
        <f t="shared" ref="S8:S71" si="5">SUM(L8)*E8*G8*F8</f>
        <v>0</v>
      </c>
      <c r="T8" s="89">
        <f>SUM(M8*$T$1)*E8*F8</f>
        <v>0</v>
      </c>
      <c r="U8" s="89">
        <f t="shared" ref="U8:U71" si="6">SUM(N8)*G8*F8*E8</f>
        <v>0</v>
      </c>
    </row>
    <row r="9" spans="1:21">
      <c r="A9" s="86">
        <v>0</v>
      </c>
      <c r="B9" s="87" t="s">
        <v>219</v>
      </c>
      <c r="C9" s="88"/>
      <c r="D9" s="82">
        <f t="shared" si="2"/>
        <v>0</v>
      </c>
      <c r="E9" s="76">
        <v>1</v>
      </c>
      <c r="F9" s="83">
        <v>1</v>
      </c>
      <c r="G9" s="76">
        <v>1</v>
      </c>
      <c r="H9" s="75">
        <v>0</v>
      </c>
      <c r="I9" s="74">
        <v>0</v>
      </c>
      <c r="J9" s="75">
        <v>0</v>
      </c>
      <c r="K9" s="74">
        <v>0</v>
      </c>
      <c r="L9" s="75">
        <v>0</v>
      </c>
      <c r="M9" s="76">
        <v>0</v>
      </c>
      <c r="N9" s="77">
        <v>0</v>
      </c>
      <c r="O9" s="89">
        <f t="shared" si="3"/>
        <v>0</v>
      </c>
      <c r="P9" s="89">
        <f t="shared" si="0"/>
        <v>0</v>
      </c>
      <c r="Q9" s="89">
        <f t="shared" si="4"/>
        <v>0</v>
      </c>
      <c r="R9" s="89">
        <f t="shared" si="1"/>
        <v>0</v>
      </c>
      <c r="S9" s="89">
        <f t="shared" si="5"/>
        <v>0</v>
      </c>
      <c r="T9" s="89">
        <f>SUM(M9*T6)*E9*F9</f>
        <v>0</v>
      </c>
      <c r="U9" s="89">
        <f t="shared" si="6"/>
        <v>0</v>
      </c>
    </row>
    <row r="10" spans="1:21">
      <c r="A10" s="86">
        <v>0</v>
      </c>
      <c r="B10" s="87" t="s">
        <v>219</v>
      </c>
      <c r="C10" s="88"/>
      <c r="D10" s="82">
        <f t="shared" si="2"/>
        <v>0</v>
      </c>
      <c r="E10" s="76">
        <v>1</v>
      </c>
      <c r="F10" s="83">
        <v>1</v>
      </c>
      <c r="G10" s="76">
        <v>1</v>
      </c>
      <c r="H10" s="75">
        <v>0</v>
      </c>
      <c r="I10" s="74">
        <v>0</v>
      </c>
      <c r="J10" s="75">
        <v>0</v>
      </c>
      <c r="K10" s="74">
        <v>0</v>
      </c>
      <c r="L10" s="75">
        <v>0</v>
      </c>
      <c r="M10" s="76">
        <v>0</v>
      </c>
      <c r="N10" s="77">
        <v>0</v>
      </c>
      <c r="O10" s="89">
        <f t="shared" si="3"/>
        <v>0</v>
      </c>
      <c r="P10" s="89">
        <f t="shared" si="0"/>
        <v>0</v>
      </c>
      <c r="Q10" s="89">
        <f t="shared" si="4"/>
        <v>0</v>
      </c>
      <c r="R10" s="89">
        <f t="shared" si="1"/>
        <v>0</v>
      </c>
      <c r="S10" s="89">
        <f t="shared" si="5"/>
        <v>0</v>
      </c>
      <c r="T10" s="89">
        <f>SUM(M10*$T$1)*E10*F10</f>
        <v>0</v>
      </c>
      <c r="U10" s="89">
        <f t="shared" si="6"/>
        <v>0</v>
      </c>
    </row>
    <row r="11" spans="1:21" hidden="1">
      <c r="A11" s="86">
        <v>0</v>
      </c>
      <c r="B11" s="87" t="s">
        <v>219</v>
      </c>
      <c r="C11" s="88"/>
      <c r="D11" s="82">
        <f t="shared" si="2"/>
        <v>0</v>
      </c>
      <c r="E11" s="76">
        <v>1</v>
      </c>
      <c r="F11" s="83">
        <v>1</v>
      </c>
      <c r="G11" s="76">
        <v>1</v>
      </c>
      <c r="H11" s="75">
        <v>0</v>
      </c>
      <c r="I11" s="74">
        <v>0</v>
      </c>
      <c r="J11" s="75">
        <v>0</v>
      </c>
      <c r="K11" s="74">
        <v>0</v>
      </c>
      <c r="L11" s="75">
        <v>0</v>
      </c>
      <c r="M11" s="76">
        <v>0</v>
      </c>
      <c r="N11" s="77">
        <v>0</v>
      </c>
      <c r="O11" s="89">
        <f t="shared" si="3"/>
        <v>0</v>
      </c>
      <c r="P11" s="89">
        <f t="shared" si="0"/>
        <v>0</v>
      </c>
      <c r="Q11" s="89">
        <f t="shared" si="4"/>
        <v>0</v>
      </c>
      <c r="R11" s="89">
        <f t="shared" si="1"/>
        <v>0</v>
      </c>
      <c r="S11" s="89">
        <f t="shared" si="5"/>
        <v>0</v>
      </c>
      <c r="T11" s="89">
        <f>SUM(M11*$T$1)*E11*F11</f>
        <v>0</v>
      </c>
      <c r="U11" s="89">
        <f t="shared" si="6"/>
        <v>0</v>
      </c>
    </row>
    <row r="12" spans="1:21" hidden="1">
      <c r="A12" s="86">
        <v>0</v>
      </c>
      <c r="B12" s="87" t="s">
        <v>219</v>
      </c>
      <c r="C12" s="88"/>
      <c r="D12" s="82">
        <f t="shared" si="2"/>
        <v>0</v>
      </c>
      <c r="E12" s="76">
        <v>1</v>
      </c>
      <c r="F12" s="83">
        <v>1</v>
      </c>
      <c r="G12" s="76">
        <v>1</v>
      </c>
      <c r="H12" s="75">
        <v>0</v>
      </c>
      <c r="I12" s="74">
        <v>0</v>
      </c>
      <c r="J12" s="75">
        <v>0</v>
      </c>
      <c r="K12" s="74">
        <v>0</v>
      </c>
      <c r="L12" s="75">
        <v>0</v>
      </c>
      <c r="M12" s="76">
        <v>0</v>
      </c>
      <c r="N12" s="77">
        <v>0</v>
      </c>
      <c r="O12" s="89">
        <f t="shared" si="3"/>
        <v>0</v>
      </c>
      <c r="P12" s="89">
        <f t="shared" si="0"/>
        <v>0</v>
      </c>
      <c r="Q12" s="89">
        <f t="shared" si="4"/>
        <v>0</v>
      </c>
      <c r="R12" s="89">
        <f t="shared" si="1"/>
        <v>0</v>
      </c>
      <c r="S12" s="89">
        <f t="shared" si="5"/>
        <v>0</v>
      </c>
      <c r="T12" s="89">
        <f>SUM(M12*T9)*E12*F12</f>
        <v>0</v>
      </c>
      <c r="U12" s="89">
        <f t="shared" si="6"/>
        <v>0</v>
      </c>
    </row>
    <row r="13" spans="1:21" hidden="1">
      <c r="A13" s="86">
        <v>0</v>
      </c>
      <c r="B13" s="87" t="s">
        <v>219</v>
      </c>
      <c r="C13" s="88"/>
      <c r="D13" s="82">
        <f t="shared" si="2"/>
        <v>0</v>
      </c>
      <c r="E13" s="76">
        <v>1</v>
      </c>
      <c r="F13" s="83">
        <v>1</v>
      </c>
      <c r="G13" s="76">
        <v>1</v>
      </c>
      <c r="H13" s="75">
        <v>0</v>
      </c>
      <c r="I13" s="74">
        <v>0</v>
      </c>
      <c r="J13" s="75">
        <v>0</v>
      </c>
      <c r="K13" s="74">
        <v>0</v>
      </c>
      <c r="L13" s="75">
        <v>0</v>
      </c>
      <c r="M13" s="76">
        <v>0</v>
      </c>
      <c r="N13" s="77">
        <v>0</v>
      </c>
      <c r="O13" s="89">
        <f t="shared" si="3"/>
        <v>0</v>
      </c>
      <c r="P13" s="89">
        <f t="shared" si="0"/>
        <v>0</v>
      </c>
      <c r="Q13" s="89">
        <f t="shared" si="4"/>
        <v>0</v>
      </c>
      <c r="R13" s="89">
        <f t="shared" si="1"/>
        <v>0</v>
      </c>
      <c r="S13" s="89">
        <f t="shared" si="5"/>
        <v>0</v>
      </c>
      <c r="T13" s="89">
        <f>SUM(M13*$T$1)*E13*F13</f>
        <v>0</v>
      </c>
      <c r="U13" s="89">
        <f t="shared" si="6"/>
        <v>0</v>
      </c>
    </row>
    <row r="14" spans="1:21" hidden="1">
      <c r="A14" s="86">
        <v>0</v>
      </c>
      <c r="B14" s="87" t="s">
        <v>219</v>
      </c>
      <c r="C14" s="88"/>
      <c r="D14" s="82">
        <f t="shared" si="2"/>
        <v>0</v>
      </c>
      <c r="E14" s="76">
        <v>1</v>
      </c>
      <c r="F14" s="83">
        <v>1</v>
      </c>
      <c r="G14" s="76">
        <v>1</v>
      </c>
      <c r="H14" s="75">
        <v>0</v>
      </c>
      <c r="I14" s="74">
        <v>0</v>
      </c>
      <c r="J14" s="75">
        <v>0</v>
      </c>
      <c r="K14" s="74">
        <v>0</v>
      </c>
      <c r="L14" s="75">
        <v>0</v>
      </c>
      <c r="M14" s="76">
        <v>0</v>
      </c>
      <c r="N14" s="77">
        <v>0</v>
      </c>
      <c r="O14" s="89">
        <f t="shared" si="3"/>
        <v>0</v>
      </c>
      <c r="P14" s="89">
        <f t="shared" si="0"/>
        <v>0</v>
      </c>
      <c r="Q14" s="89">
        <f t="shared" si="4"/>
        <v>0</v>
      </c>
      <c r="R14" s="89">
        <f t="shared" si="1"/>
        <v>0</v>
      </c>
      <c r="S14" s="89">
        <f t="shared" si="5"/>
        <v>0</v>
      </c>
      <c r="T14" s="89">
        <f>SUM(M14*$T$1)*E14*F14</f>
        <v>0</v>
      </c>
      <c r="U14" s="89">
        <f t="shared" si="6"/>
        <v>0</v>
      </c>
    </row>
    <row r="15" spans="1:21" hidden="1">
      <c r="A15" s="86">
        <v>0</v>
      </c>
      <c r="B15" s="87" t="s">
        <v>219</v>
      </c>
      <c r="C15" s="88"/>
      <c r="D15" s="82">
        <f t="shared" si="2"/>
        <v>0</v>
      </c>
      <c r="E15" s="76">
        <v>1</v>
      </c>
      <c r="F15" s="83">
        <v>1</v>
      </c>
      <c r="G15" s="76">
        <v>1</v>
      </c>
      <c r="H15" s="75">
        <v>0</v>
      </c>
      <c r="I15" s="74">
        <v>0</v>
      </c>
      <c r="J15" s="75">
        <v>0</v>
      </c>
      <c r="K15" s="74">
        <v>0</v>
      </c>
      <c r="L15" s="75">
        <v>0</v>
      </c>
      <c r="M15" s="76">
        <v>0</v>
      </c>
      <c r="N15" s="77">
        <v>0</v>
      </c>
      <c r="O15" s="89">
        <f t="shared" si="3"/>
        <v>0</v>
      </c>
      <c r="P15" s="89">
        <f t="shared" si="0"/>
        <v>0</v>
      </c>
      <c r="Q15" s="89">
        <f t="shared" si="4"/>
        <v>0</v>
      </c>
      <c r="R15" s="89">
        <f t="shared" si="1"/>
        <v>0</v>
      </c>
      <c r="S15" s="89">
        <f t="shared" si="5"/>
        <v>0</v>
      </c>
      <c r="T15" s="89">
        <f>SUM(M15*T12)*E15*F15</f>
        <v>0</v>
      </c>
      <c r="U15" s="89">
        <f t="shared" si="6"/>
        <v>0</v>
      </c>
    </row>
    <row r="16" spans="1:21" hidden="1">
      <c r="A16" s="86">
        <v>0</v>
      </c>
      <c r="B16" s="87" t="s">
        <v>219</v>
      </c>
      <c r="C16" s="88"/>
      <c r="D16" s="82">
        <f t="shared" si="2"/>
        <v>0</v>
      </c>
      <c r="E16" s="76">
        <v>1</v>
      </c>
      <c r="F16" s="83">
        <v>1</v>
      </c>
      <c r="G16" s="76">
        <v>1</v>
      </c>
      <c r="H16" s="75">
        <v>0</v>
      </c>
      <c r="I16" s="74">
        <v>0</v>
      </c>
      <c r="J16" s="75">
        <v>0</v>
      </c>
      <c r="K16" s="74">
        <v>0</v>
      </c>
      <c r="L16" s="75">
        <v>0</v>
      </c>
      <c r="M16" s="76">
        <v>0</v>
      </c>
      <c r="N16" s="77">
        <v>0</v>
      </c>
      <c r="O16" s="89">
        <f t="shared" si="3"/>
        <v>0</v>
      </c>
      <c r="P16" s="89">
        <f t="shared" si="0"/>
        <v>0</v>
      </c>
      <c r="Q16" s="89">
        <f t="shared" si="4"/>
        <v>0</v>
      </c>
      <c r="R16" s="89">
        <f t="shared" si="1"/>
        <v>0</v>
      </c>
      <c r="S16" s="89">
        <f t="shared" si="5"/>
        <v>0</v>
      </c>
      <c r="T16" s="89">
        <f>SUM(M16*$T$1)*E16*F16</f>
        <v>0</v>
      </c>
      <c r="U16" s="89">
        <f t="shared" si="6"/>
        <v>0</v>
      </c>
    </row>
    <row r="17" spans="1:21" hidden="1">
      <c r="A17" s="86">
        <v>0</v>
      </c>
      <c r="B17" s="87" t="s">
        <v>219</v>
      </c>
      <c r="C17" s="88"/>
      <c r="D17" s="82">
        <f t="shared" si="2"/>
        <v>0</v>
      </c>
      <c r="E17" s="76">
        <v>1</v>
      </c>
      <c r="F17" s="83">
        <v>1</v>
      </c>
      <c r="G17" s="76">
        <v>1</v>
      </c>
      <c r="H17" s="75">
        <v>0</v>
      </c>
      <c r="I17" s="74">
        <v>0</v>
      </c>
      <c r="J17" s="75">
        <v>0</v>
      </c>
      <c r="K17" s="74">
        <v>0</v>
      </c>
      <c r="L17" s="75">
        <v>0</v>
      </c>
      <c r="M17" s="76">
        <v>0</v>
      </c>
      <c r="N17" s="77">
        <v>0</v>
      </c>
      <c r="O17" s="89">
        <f t="shared" si="3"/>
        <v>0</v>
      </c>
      <c r="P17" s="89">
        <f t="shared" si="0"/>
        <v>0</v>
      </c>
      <c r="Q17" s="89">
        <f t="shared" si="4"/>
        <v>0</v>
      </c>
      <c r="R17" s="89">
        <f t="shared" si="1"/>
        <v>0</v>
      </c>
      <c r="S17" s="89">
        <f t="shared" si="5"/>
        <v>0</v>
      </c>
      <c r="T17" s="89">
        <f>SUM(M17*$T$1)*E17*F17</f>
        <v>0</v>
      </c>
      <c r="U17" s="89">
        <f t="shared" si="6"/>
        <v>0</v>
      </c>
    </row>
    <row r="18" spans="1:21" hidden="1">
      <c r="A18" s="86">
        <v>0</v>
      </c>
      <c r="B18" s="87" t="s">
        <v>219</v>
      </c>
      <c r="C18" s="88"/>
      <c r="D18" s="82">
        <f t="shared" si="2"/>
        <v>0</v>
      </c>
      <c r="E18" s="76">
        <v>1</v>
      </c>
      <c r="F18" s="83">
        <v>1</v>
      </c>
      <c r="G18" s="76">
        <v>1</v>
      </c>
      <c r="H18" s="75">
        <v>0</v>
      </c>
      <c r="I18" s="74">
        <v>0</v>
      </c>
      <c r="J18" s="75">
        <v>0</v>
      </c>
      <c r="K18" s="74">
        <v>0</v>
      </c>
      <c r="L18" s="75">
        <v>0</v>
      </c>
      <c r="M18" s="76">
        <v>0</v>
      </c>
      <c r="N18" s="77">
        <v>0</v>
      </c>
      <c r="O18" s="89">
        <f t="shared" si="3"/>
        <v>0</v>
      </c>
      <c r="P18" s="89">
        <f t="shared" si="0"/>
        <v>0</v>
      </c>
      <c r="Q18" s="89">
        <f t="shared" si="4"/>
        <v>0</v>
      </c>
      <c r="R18" s="89">
        <f t="shared" si="1"/>
        <v>0</v>
      </c>
      <c r="S18" s="89">
        <f t="shared" si="5"/>
        <v>0</v>
      </c>
      <c r="T18" s="89">
        <f>SUM(M18*T15)*E18*F18</f>
        <v>0</v>
      </c>
      <c r="U18" s="89">
        <f t="shared" si="6"/>
        <v>0</v>
      </c>
    </row>
    <row r="19" spans="1:21" hidden="1">
      <c r="A19" s="86">
        <v>0</v>
      </c>
      <c r="B19" s="87" t="s">
        <v>219</v>
      </c>
      <c r="C19" s="88"/>
      <c r="D19" s="82">
        <f t="shared" si="2"/>
        <v>0</v>
      </c>
      <c r="E19" s="76">
        <v>1</v>
      </c>
      <c r="F19" s="83">
        <v>1</v>
      </c>
      <c r="G19" s="76">
        <v>1</v>
      </c>
      <c r="H19" s="75">
        <v>0</v>
      </c>
      <c r="I19" s="74">
        <v>0</v>
      </c>
      <c r="J19" s="75">
        <v>0</v>
      </c>
      <c r="K19" s="74">
        <v>0</v>
      </c>
      <c r="L19" s="75">
        <v>0</v>
      </c>
      <c r="M19" s="76">
        <v>0</v>
      </c>
      <c r="N19" s="77">
        <v>0</v>
      </c>
      <c r="O19" s="89">
        <f t="shared" si="3"/>
        <v>0</v>
      </c>
      <c r="P19" s="89">
        <f t="shared" si="0"/>
        <v>0</v>
      </c>
      <c r="Q19" s="89">
        <f t="shared" si="4"/>
        <v>0</v>
      </c>
      <c r="R19" s="89">
        <f t="shared" si="1"/>
        <v>0</v>
      </c>
      <c r="S19" s="89">
        <f t="shared" si="5"/>
        <v>0</v>
      </c>
      <c r="T19" s="89">
        <f>SUM(M19*$T$1)*E19*F19</f>
        <v>0</v>
      </c>
      <c r="U19" s="89">
        <f t="shared" si="6"/>
        <v>0</v>
      </c>
    </row>
    <row r="20" spans="1:21" hidden="1">
      <c r="A20" s="86">
        <v>0</v>
      </c>
      <c r="B20" s="87" t="s">
        <v>219</v>
      </c>
      <c r="C20" s="88"/>
      <c r="D20" s="82">
        <f t="shared" si="2"/>
        <v>0</v>
      </c>
      <c r="E20" s="76">
        <v>1</v>
      </c>
      <c r="F20" s="83">
        <v>1</v>
      </c>
      <c r="G20" s="76">
        <v>1</v>
      </c>
      <c r="H20" s="75">
        <v>0</v>
      </c>
      <c r="I20" s="74">
        <v>0</v>
      </c>
      <c r="J20" s="75">
        <v>0</v>
      </c>
      <c r="K20" s="74">
        <v>0</v>
      </c>
      <c r="L20" s="75">
        <v>0</v>
      </c>
      <c r="M20" s="76">
        <v>0</v>
      </c>
      <c r="N20" s="77">
        <v>0</v>
      </c>
      <c r="O20" s="89">
        <f t="shared" si="3"/>
        <v>0</v>
      </c>
      <c r="P20" s="89">
        <f t="shared" si="0"/>
        <v>0</v>
      </c>
      <c r="Q20" s="89">
        <f t="shared" si="4"/>
        <v>0</v>
      </c>
      <c r="R20" s="89">
        <f t="shared" si="1"/>
        <v>0</v>
      </c>
      <c r="S20" s="89">
        <f t="shared" si="5"/>
        <v>0</v>
      </c>
      <c r="T20" s="89">
        <f>SUM(M20*$T$1)*E20*F20</f>
        <v>0</v>
      </c>
      <c r="U20" s="89">
        <f t="shared" si="6"/>
        <v>0</v>
      </c>
    </row>
    <row r="21" spans="1:21" hidden="1">
      <c r="A21" s="86">
        <v>0</v>
      </c>
      <c r="B21" s="87" t="s">
        <v>219</v>
      </c>
      <c r="C21" s="88"/>
      <c r="D21" s="82">
        <f t="shared" si="2"/>
        <v>0</v>
      </c>
      <c r="E21" s="76">
        <v>1</v>
      </c>
      <c r="F21" s="83">
        <v>1</v>
      </c>
      <c r="G21" s="76">
        <v>1</v>
      </c>
      <c r="H21" s="75">
        <v>0</v>
      </c>
      <c r="I21" s="74">
        <v>0</v>
      </c>
      <c r="J21" s="75">
        <v>0</v>
      </c>
      <c r="K21" s="74">
        <v>0</v>
      </c>
      <c r="L21" s="75">
        <v>0</v>
      </c>
      <c r="M21" s="76">
        <v>0</v>
      </c>
      <c r="N21" s="77">
        <v>0</v>
      </c>
      <c r="O21" s="89">
        <f t="shared" si="3"/>
        <v>0</v>
      </c>
      <c r="P21" s="89">
        <f t="shared" si="0"/>
        <v>0</v>
      </c>
      <c r="Q21" s="89">
        <f t="shared" si="4"/>
        <v>0</v>
      </c>
      <c r="R21" s="89">
        <f t="shared" si="1"/>
        <v>0</v>
      </c>
      <c r="S21" s="89">
        <f t="shared" si="5"/>
        <v>0</v>
      </c>
      <c r="T21" s="89">
        <f>SUM(M21*T18)*E21*F21</f>
        <v>0</v>
      </c>
      <c r="U21" s="89">
        <f t="shared" si="6"/>
        <v>0</v>
      </c>
    </row>
    <row r="22" spans="1:21" hidden="1">
      <c r="A22" s="86">
        <v>0</v>
      </c>
      <c r="B22" s="87" t="s">
        <v>219</v>
      </c>
      <c r="C22" s="88"/>
      <c r="D22" s="82">
        <f t="shared" si="2"/>
        <v>0</v>
      </c>
      <c r="E22" s="76">
        <v>1</v>
      </c>
      <c r="F22" s="83">
        <v>1</v>
      </c>
      <c r="G22" s="76">
        <v>1</v>
      </c>
      <c r="H22" s="75">
        <v>0</v>
      </c>
      <c r="I22" s="74">
        <v>0</v>
      </c>
      <c r="J22" s="75">
        <v>0</v>
      </c>
      <c r="K22" s="74">
        <v>0</v>
      </c>
      <c r="L22" s="75">
        <v>0</v>
      </c>
      <c r="M22" s="76">
        <v>0</v>
      </c>
      <c r="N22" s="77">
        <v>0</v>
      </c>
      <c r="O22" s="89">
        <f t="shared" si="3"/>
        <v>0</v>
      </c>
      <c r="P22" s="89">
        <f t="shared" si="0"/>
        <v>0</v>
      </c>
      <c r="Q22" s="89">
        <f t="shared" si="4"/>
        <v>0</v>
      </c>
      <c r="R22" s="89">
        <f t="shared" si="1"/>
        <v>0</v>
      </c>
      <c r="S22" s="89">
        <f t="shared" si="5"/>
        <v>0</v>
      </c>
      <c r="T22" s="89">
        <f>SUM(M22*$T$1)*E22*F22</f>
        <v>0</v>
      </c>
      <c r="U22" s="89">
        <f t="shared" si="6"/>
        <v>0</v>
      </c>
    </row>
    <row r="23" spans="1:21" hidden="1">
      <c r="A23" s="86">
        <v>0</v>
      </c>
      <c r="B23" s="87" t="s">
        <v>219</v>
      </c>
      <c r="C23" s="88"/>
      <c r="D23" s="82">
        <f t="shared" si="2"/>
        <v>0</v>
      </c>
      <c r="E23" s="76">
        <v>1</v>
      </c>
      <c r="F23" s="83">
        <v>1</v>
      </c>
      <c r="G23" s="76">
        <v>1</v>
      </c>
      <c r="H23" s="75">
        <v>0</v>
      </c>
      <c r="I23" s="74">
        <v>0</v>
      </c>
      <c r="J23" s="75">
        <v>0</v>
      </c>
      <c r="K23" s="74">
        <v>0</v>
      </c>
      <c r="L23" s="75">
        <v>0</v>
      </c>
      <c r="M23" s="76">
        <v>0</v>
      </c>
      <c r="N23" s="77">
        <v>0</v>
      </c>
      <c r="O23" s="89">
        <f t="shared" si="3"/>
        <v>0</v>
      </c>
      <c r="P23" s="89">
        <f t="shared" si="0"/>
        <v>0</v>
      </c>
      <c r="Q23" s="89">
        <f t="shared" si="4"/>
        <v>0</v>
      </c>
      <c r="R23" s="89">
        <f t="shared" si="1"/>
        <v>0</v>
      </c>
      <c r="S23" s="89">
        <f t="shared" si="5"/>
        <v>0</v>
      </c>
      <c r="T23" s="89">
        <f>SUM(M23*$T$1)*E23*F23</f>
        <v>0</v>
      </c>
      <c r="U23" s="89">
        <f t="shared" si="6"/>
        <v>0</v>
      </c>
    </row>
    <row r="24" spans="1:21" hidden="1">
      <c r="A24" s="86">
        <v>0</v>
      </c>
      <c r="B24" s="87" t="s">
        <v>219</v>
      </c>
      <c r="C24" s="88"/>
      <c r="D24" s="82">
        <f t="shared" si="2"/>
        <v>0</v>
      </c>
      <c r="E24" s="76">
        <v>1</v>
      </c>
      <c r="F24" s="83">
        <v>1</v>
      </c>
      <c r="G24" s="76">
        <v>1</v>
      </c>
      <c r="H24" s="75">
        <v>0</v>
      </c>
      <c r="I24" s="74">
        <v>0</v>
      </c>
      <c r="J24" s="75">
        <v>0</v>
      </c>
      <c r="K24" s="74">
        <v>0</v>
      </c>
      <c r="L24" s="75">
        <v>0</v>
      </c>
      <c r="M24" s="76">
        <v>0</v>
      </c>
      <c r="N24" s="77">
        <v>0</v>
      </c>
      <c r="O24" s="89">
        <f t="shared" si="3"/>
        <v>0</v>
      </c>
      <c r="P24" s="89">
        <f t="shared" si="0"/>
        <v>0</v>
      </c>
      <c r="Q24" s="89">
        <f t="shared" si="4"/>
        <v>0</v>
      </c>
      <c r="R24" s="89">
        <f t="shared" si="1"/>
        <v>0</v>
      </c>
      <c r="S24" s="89">
        <f t="shared" si="5"/>
        <v>0</v>
      </c>
      <c r="T24" s="89">
        <f>SUM(M24*T21)*E24*F24</f>
        <v>0</v>
      </c>
      <c r="U24" s="89">
        <f t="shared" si="6"/>
        <v>0</v>
      </c>
    </row>
    <row r="25" spans="1:21" hidden="1">
      <c r="A25" s="86">
        <v>0</v>
      </c>
      <c r="B25" s="87" t="s">
        <v>219</v>
      </c>
      <c r="C25" s="88"/>
      <c r="D25" s="82">
        <f t="shared" si="2"/>
        <v>0</v>
      </c>
      <c r="E25" s="76">
        <v>1</v>
      </c>
      <c r="F25" s="83">
        <v>1</v>
      </c>
      <c r="G25" s="76">
        <v>1</v>
      </c>
      <c r="H25" s="75">
        <v>0</v>
      </c>
      <c r="I25" s="74">
        <v>0</v>
      </c>
      <c r="J25" s="75">
        <v>0</v>
      </c>
      <c r="K25" s="74">
        <v>0</v>
      </c>
      <c r="L25" s="75">
        <v>0</v>
      </c>
      <c r="M25" s="76">
        <v>0</v>
      </c>
      <c r="N25" s="77">
        <v>0</v>
      </c>
      <c r="O25" s="89">
        <f t="shared" si="3"/>
        <v>0</v>
      </c>
      <c r="P25" s="89">
        <f t="shared" si="0"/>
        <v>0</v>
      </c>
      <c r="Q25" s="89">
        <f t="shared" si="4"/>
        <v>0</v>
      </c>
      <c r="R25" s="89">
        <f t="shared" si="1"/>
        <v>0</v>
      </c>
      <c r="S25" s="89">
        <f t="shared" si="5"/>
        <v>0</v>
      </c>
      <c r="T25" s="89">
        <f>SUM(M25*$T$1)*E25*F25</f>
        <v>0</v>
      </c>
      <c r="U25" s="89">
        <f t="shared" si="6"/>
        <v>0</v>
      </c>
    </row>
    <row r="26" spans="1:21" hidden="1">
      <c r="A26" s="86">
        <v>0</v>
      </c>
      <c r="B26" s="87" t="s">
        <v>219</v>
      </c>
      <c r="C26" s="88"/>
      <c r="D26" s="82">
        <f t="shared" si="2"/>
        <v>0</v>
      </c>
      <c r="E26" s="76">
        <v>1</v>
      </c>
      <c r="F26" s="83">
        <v>1</v>
      </c>
      <c r="G26" s="76">
        <v>1</v>
      </c>
      <c r="H26" s="75">
        <v>0</v>
      </c>
      <c r="I26" s="74">
        <v>0</v>
      </c>
      <c r="J26" s="75">
        <v>0</v>
      </c>
      <c r="K26" s="74">
        <v>0</v>
      </c>
      <c r="L26" s="75">
        <v>0</v>
      </c>
      <c r="M26" s="76">
        <v>0</v>
      </c>
      <c r="N26" s="77">
        <v>0</v>
      </c>
      <c r="O26" s="89">
        <f t="shared" si="3"/>
        <v>0</v>
      </c>
      <c r="P26" s="89">
        <f t="shared" si="0"/>
        <v>0</v>
      </c>
      <c r="Q26" s="89">
        <f t="shared" si="4"/>
        <v>0</v>
      </c>
      <c r="R26" s="89">
        <f t="shared" si="1"/>
        <v>0</v>
      </c>
      <c r="S26" s="89">
        <f t="shared" si="5"/>
        <v>0</v>
      </c>
      <c r="T26" s="89">
        <f>SUM(M26*$T$1)*E26*F26</f>
        <v>0</v>
      </c>
      <c r="U26" s="89">
        <f t="shared" si="6"/>
        <v>0</v>
      </c>
    </row>
    <row r="27" spans="1:21" hidden="1">
      <c r="A27" s="86">
        <v>0</v>
      </c>
      <c r="B27" s="87" t="s">
        <v>219</v>
      </c>
      <c r="C27" s="88"/>
      <c r="D27" s="82">
        <f t="shared" si="2"/>
        <v>0</v>
      </c>
      <c r="E27" s="76">
        <v>1</v>
      </c>
      <c r="F27" s="83">
        <v>1</v>
      </c>
      <c r="G27" s="76">
        <v>1</v>
      </c>
      <c r="H27" s="75">
        <v>0</v>
      </c>
      <c r="I27" s="74">
        <v>0</v>
      </c>
      <c r="J27" s="75">
        <v>0</v>
      </c>
      <c r="K27" s="74">
        <v>0</v>
      </c>
      <c r="L27" s="75">
        <v>0</v>
      </c>
      <c r="M27" s="76">
        <v>0</v>
      </c>
      <c r="N27" s="77">
        <v>0</v>
      </c>
      <c r="O27" s="89">
        <f t="shared" si="3"/>
        <v>0</v>
      </c>
      <c r="P27" s="89">
        <f t="shared" si="0"/>
        <v>0</v>
      </c>
      <c r="Q27" s="89">
        <f t="shared" si="4"/>
        <v>0</v>
      </c>
      <c r="R27" s="89">
        <f t="shared" si="1"/>
        <v>0</v>
      </c>
      <c r="S27" s="89">
        <f t="shared" si="5"/>
        <v>0</v>
      </c>
      <c r="T27" s="89">
        <f>SUM(M27*T24)*E27*F27</f>
        <v>0</v>
      </c>
      <c r="U27" s="89">
        <f t="shared" si="6"/>
        <v>0</v>
      </c>
    </row>
    <row r="28" spans="1:21" hidden="1">
      <c r="A28" s="86">
        <v>0</v>
      </c>
      <c r="B28" s="87" t="s">
        <v>219</v>
      </c>
      <c r="C28" s="88"/>
      <c r="D28" s="82">
        <f t="shared" si="2"/>
        <v>0</v>
      </c>
      <c r="E28" s="76">
        <v>1</v>
      </c>
      <c r="F28" s="83">
        <v>1</v>
      </c>
      <c r="G28" s="76">
        <v>1</v>
      </c>
      <c r="H28" s="75">
        <v>0</v>
      </c>
      <c r="I28" s="74">
        <v>0</v>
      </c>
      <c r="J28" s="75">
        <v>0</v>
      </c>
      <c r="K28" s="74">
        <v>0</v>
      </c>
      <c r="L28" s="75">
        <v>0</v>
      </c>
      <c r="M28" s="76">
        <v>0</v>
      </c>
      <c r="N28" s="77">
        <v>0</v>
      </c>
      <c r="O28" s="89">
        <f t="shared" si="3"/>
        <v>0</v>
      </c>
      <c r="P28" s="89">
        <f t="shared" si="0"/>
        <v>0</v>
      </c>
      <c r="Q28" s="89">
        <f t="shared" si="4"/>
        <v>0</v>
      </c>
      <c r="R28" s="89">
        <f t="shared" si="1"/>
        <v>0</v>
      </c>
      <c r="S28" s="89">
        <f t="shared" si="5"/>
        <v>0</v>
      </c>
      <c r="T28" s="89">
        <f>SUM(M28*$T$1)*E28*F28</f>
        <v>0</v>
      </c>
      <c r="U28" s="89">
        <f t="shared" si="6"/>
        <v>0</v>
      </c>
    </row>
    <row r="29" spans="1:21" hidden="1">
      <c r="A29" s="86">
        <v>0</v>
      </c>
      <c r="B29" s="87" t="s">
        <v>219</v>
      </c>
      <c r="C29" s="88"/>
      <c r="D29" s="82">
        <f t="shared" si="2"/>
        <v>0</v>
      </c>
      <c r="E29" s="76">
        <v>1</v>
      </c>
      <c r="F29" s="83">
        <v>1</v>
      </c>
      <c r="G29" s="76">
        <v>1</v>
      </c>
      <c r="H29" s="75">
        <v>0</v>
      </c>
      <c r="I29" s="74">
        <v>0</v>
      </c>
      <c r="J29" s="75">
        <v>0</v>
      </c>
      <c r="K29" s="74">
        <v>0</v>
      </c>
      <c r="L29" s="75">
        <v>0</v>
      </c>
      <c r="M29" s="76">
        <v>0</v>
      </c>
      <c r="N29" s="77">
        <v>0</v>
      </c>
      <c r="O29" s="89">
        <f t="shared" si="3"/>
        <v>0</v>
      </c>
      <c r="P29" s="89">
        <f t="shared" si="0"/>
        <v>0</v>
      </c>
      <c r="Q29" s="89">
        <f t="shared" si="4"/>
        <v>0</v>
      </c>
      <c r="R29" s="89">
        <f t="shared" si="1"/>
        <v>0</v>
      </c>
      <c r="S29" s="89">
        <f t="shared" si="5"/>
        <v>0</v>
      </c>
      <c r="T29" s="89">
        <f>SUM(M29*$T$1)*E29*F29</f>
        <v>0</v>
      </c>
      <c r="U29" s="89">
        <f t="shared" si="6"/>
        <v>0</v>
      </c>
    </row>
    <row r="30" spans="1:21" hidden="1">
      <c r="A30" s="86">
        <v>0</v>
      </c>
      <c r="B30" s="87" t="s">
        <v>219</v>
      </c>
      <c r="C30" s="88"/>
      <c r="D30" s="82">
        <f t="shared" si="2"/>
        <v>0</v>
      </c>
      <c r="E30" s="76">
        <v>1</v>
      </c>
      <c r="F30" s="83">
        <v>1</v>
      </c>
      <c r="G30" s="76">
        <v>1</v>
      </c>
      <c r="H30" s="75">
        <v>0</v>
      </c>
      <c r="I30" s="74">
        <v>0</v>
      </c>
      <c r="J30" s="75">
        <v>0</v>
      </c>
      <c r="K30" s="74">
        <v>0</v>
      </c>
      <c r="L30" s="75">
        <v>0</v>
      </c>
      <c r="M30" s="76">
        <v>0</v>
      </c>
      <c r="N30" s="77">
        <v>0</v>
      </c>
      <c r="O30" s="89">
        <f t="shared" si="3"/>
        <v>0</v>
      </c>
      <c r="P30" s="89">
        <f t="shared" si="0"/>
        <v>0</v>
      </c>
      <c r="Q30" s="89">
        <f t="shared" si="4"/>
        <v>0</v>
      </c>
      <c r="R30" s="89">
        <f t="shared" si="1"/>
        <v>0</v>
      </c>
      <c r="S30" s="89">
        <f t="shared" si="5"/>
        <v>0</v>
      </c>
      <c r="T30" s="89">
        <f>SUM(M30*T27)*E30*F30</f>
        <v>0</v>
      </c>
      <c r="U30" s="89">
        <f t="shared" si="6"/>
        <v>0</v>
      </c>
    </row>
    <row r="31" spans="1:21" hidden="1">
      <c r="A31" s="86">
        <v>0</v>
      </c>
      <c r="B31" s="87" t="s">
        <v>219</v>
      </c>
      <c r="C31" s="88"/>
      <c r="D31" s="82">
        <f t="shared" si="2"/>
        <v>0</v>
      </c>
      <c r="E31" s="76">
        <v>1</v>
      </c>
      <c r="F31" s="83">
        <v>1</v>
      </c>
      <c r="G31" s="76">
        <v>1</v>
      </c>
      <c r="H31" s="75">
        <v>0</v>
      </c>
      <c r="I31" s="74">
        <v>0</v>
      </c>
      <c r="J31" s="75">
        <v>0</v>
      </c>
      <c r="K31" s="74">
        <v>0</v>
      </c>
      <c r="L31" s="75">
        <v>0</v>
      </c>
      <c r="M31" s="76">
        <v>0</v>
      </c>
      <c r="N31" s="77">
        <v>0</v>
      </c>
      <c r="O31" s="89">
        <f t="shared" si="3"/>
        <v>0</v>
      </c>
      <c r="P31" s="89">
        <f t="shared" si="0"/>
        <v>0</v>
      </c>
      <c r="Q31" s="89">
        <f t="shared" si="4"/>
        <v>0</v>
      </c>
      <c r="R31" s="89">
        <f t="shared" si="1"/>
        <v>0</v>
      </c>
      <c r="S31" s="89">
        <f t="shared" si="5"/>
        <v>0</v>
      </c>
      <c r="T31" s="89">
        <f>SUM(M31*$T$1)*E31*F31</f>
        <v>0</v>
      </c>
      <c r="U31" s="89">
        <f t="shared" si="6"/>
        <v>0</v>
      </c>
    </row>
    <row r="32" spans="1:21" hidden="1">
      <c r="A32" s="86">
        <v>0</v>
      </c>
      <c r="B32" s="87" t="s">
        <v>219</v>
      </c>
      <c r="C32" s="88"/>
      <c r="D32" s="82">
        <f t="shared" si="2"/>
        <v>0</v>
      </c>
      <c r="E32" s="76">
        <v>1</v>
      </c>
      <c r="F32" s="83">
        <v>1</v>
      </c>
      <c r="G32" s="76">
        <v>1</v>
      </c>
      <c r="H32" s="75">
        <v>0</v>
      </c>
      <c r="I32" s="74">
        <v>0</v>
      </c>
      <c r="J32" s="75">
        <v>0</v>
      </c>
      <c r="K32" s="74">
        <v>0</v>
      </c>
      <c r="L32" s="75">
        <v>0</v>
      </c>
      <c r="M32" s="76">
        <v>0</v>
      </c>
      <c r="N32" s="77">
        <v>0</v>
      </c>
      <c r="O32" s="89">
        <f t="shared" si="3"/>
        <v>0</v>
      </c>
      <c r="P32" s="89">
        <f t="shared" si="0"/>
        <v>0</v>
      </c>
      <c r="Q32" s="89">
        <f t="shared" si="4"/>
        <v>0</v>
      </c>
      <c r="R32" s="89">
        <f t="shared" si="1"/>
        <v>0</v>
      </c>
      <c r="S32" s="89">
        <f t="shared" si="5"/>
        <v>0</v>
      </c>
      <c r="T32" s="89">
        <f>SUM(M32*$T$1)*E32*F32</f>
        <v>0</v>
      </c>
      <c r="U32" s="89">
        <f t="shared" si="6"/>
        <v>0</v>
      </c>
    </row>
    <row r="33" spans="1:21" hidden="1">
      <c r="A33" s="86">
        <v>0</v>
      </c>
      <c r="B33" s="87" t="s">
        <v>219</v>
      </c>
      <c r="C33" s="88"/>
      <c r="D33" s="82">
        <f t="shared" si="2"/>
        <v>0</v>
      </c>
      <c r="E33" s="76">
        <v>1</v>
      </c>
      <c r="F33" s="83">
        <v>1</v>
      </c>
      <c r="G33" s="76">
        <v>1</v>
      </c>
      <c r="H33" s="75">
        <v>0</v>
      </c>
      <c r="I33" s="74">
        <v>0</v>
      </c>
      <c r="J33" s="75">
        <v>0</v>
      </c>
      <c r="K33" s="74">
        <v>0</v>
      </c>
      <c r="L33" s="75">
        <v>0</v>
      </c>
      <c r="M33" s="76">
        <v>0</v>
      </c>
      <c r="N33" s="77">
        <v>0</v>
      </c>
      <c r="O33" s="89">
        <f t="shared" si="3"/>
        <v>0</v>
      </c>
      <c r="P33" s="89">
        <f t="shared" si="0"/>
        <v>0</v>
      </c>
      <c r="Q33" s="89">
        <f t="shared" si="4"/>
        <v>0</v>
      </c>
      <c r="R33" s="89">
        <f t="shared" si="1"/>
        <v>0</v>
      </c>
      <c r="S33" s="89">
        <f t="shared" si="5"/>
        <v>0</v>
      </c>
      <c r="T33" s="89">
        <f>SUM(M33*T30)*E33*F33</f>
        <v>0</v>
      </c>
      <c r="U33" s="89">
        <f t="shared" si="6"/>
        <v>0</v>
      </c>
    </row>
    <row r="34" spans="1:21" hidden="1">
      <c r="A34" s="86">
        <v>0</v>
      </c>
      <c r="B34" s="87" t="s">
        <v>219</v>
      </c>
      <c r="C34" s="88"/>
      <c r="D34" s="82">
        <f t="shared" si="2"/>
        <v>0</v>
      </c>
      <c r="E34" s="76">
        <v>1</v>
      </c>
      <c r="F34" s="83">
        <v>1</v>
      </c>
      <c r="G34" s="76">
        <v>1</v>
      </c>
      <c r="H34" s="75">
        <v>0</v>
      </c>
      <c r="I34" s="74">
        <v>0</v>
      </c>
      <c r="J34" s="75">
        <v>0</v>
      </c>
      <c r="K34" s="74">
        <v>0</v>
      </c>
      <c r="L34" s="75">
        <v>0</v>
      </c>
      <c r="M34" s="76">
        <v>0</v>
      </c>
      <c r="N34" s="77">
        <v>0</v>
      </c>
      <c r="O34" s="89">
        <f t="shared" si="3"/>
        <v>0</v>
      </c>
      <c r="P34" s="89">
        <f t="shared" si="0"/>
        <v>0</v>
      </c>
      <c r="Q34" s="89">
        <f t="shared" si="4"/>
        <v>0</v>
      </c>
      <c r="R34" s="89">
        <f t="shared" si="1"/>
        <v>0</v>
      </c>
      <c r="S34" s="89">
        <f t="shared" si="5"/>
        <v>0</v>
      </c>
      <c r="T34" s="89">
        <f>SUM(M34*$T$1)*E34*F34</f>
        <v>0</v>
      </c>
      <c r="U34" s="89">
        <f t="shared" si="6"/>
        <v>0</v>
      </c>
    </row>
    <row r="35" spans="1:21" hidden="1">
      <c r="A35" s="86">
        <v>0</v>
      </c>
      <c r="B35" s="87" t="s">
        <v>219</v>
      </c>
      <c r="C35" s="88"/>
      <c r="D35" s="82">
        <f t="shared" si="2"/>
        <v>0</v>
      </c>
      <c r="E35" s="76">
        <v>1</v>
      </c>
      <c r="F35" s="83">
        <v>1</v>
      </c>
      <c r="G35" s="76">
        <v>1</v>
      </c>
      <c r="H35" s="75">
        <v>0</v>
      </c>
      <c r="I35" s="74">
        <v>0</v>
      </c>
      <c r="J35" s="75">
        <v>0</v>
      </c>
      <c r="K35" s="74">
        <v>0</v>
      </c>
      <c r="L35" s="75">
        <v>0</v>
      </c>
      <c r="M35" s="76">
        <v>0</v>
      </c>
      <c r="N35" s="77">
        <v>0</v>
      </c>
      <c r="O35" s="89">
        <f t="shared" si="3"/>
        <v>0</v>
      </c>
      <c r="P35" s="89">
        <f t="shared" si="0"/>
        <v>0</v>
      </c>
      <c r="Q35" s="89">
        <f t="shared" si="4"/>
        <v>0</v>
      </c>
      <c r="R35" s="89">
        <f t="shared" si="1"/>
        <v>0</v>
      </c>
      <c r="S35" s="89">
        <f t="shared" si="5"/>
        <v>0</v>
      </c>
      <c r="T35" s="89">
        <f>SUM(M35*$T$1)*E35*F35</f>
        <v>0</v>
      </c>
      <c r="U35" s="89">
        <f t="shared" si="6"/>
        <v>0</v>
      </c>
    </row>
    <row r="36" spans="1:21" hidden="1">
      <c r="A36" s="86">
        <v>0</v>
      </c>
      <c r="B36" s="87" t="s">
        <v>219</v>
      </c>
      <c r="C36" s="88"/>
      <c r="D36" s="82">
        <f t="shared" si="2"/>
        <v>0</v>
      </c>
      <c r="E36" s="76">
        <v>1</v>
      </c>
      <c r="F36" s="83">
        <v>1</v>
      </c>
      <c r="G36" s="76">
        <v>1</v>
      </c>
      <c r="H36" s="75">
        <v>0</v>
      </c>
      <c r="I36" s="74">
        <v>0</v>
      </c>
      <c r="J36" s="75">
        <v>0</v>
      </c>
      <c r="K36" s="74">
        <v>0</v>
      </c>
      <c r="L36" s="75">
        <v>0</v>
      </c>
      <c r="M36" s="76">
        <v>0</v>
      </c>
      <c r="N36" s="77">
        <v>0</v>
      </c>
      <c r="O36" s="89">
        <f t="shared" si="3"/>
        <v>0</v>
      </c>
      <c r="P36" s="89">
        <f t="shared" si="0"/>
        <v>0</v>
      </c>
      <c r="Q36" s="89">
        <f t="shared" si="4"/>
        <v>0</v>
      </c>
      <c r="R36" s="89">
        <f t="shared" si="1"/>
        <v>0</v>
      </c>
      <c r="S36" s="89">
        <f t="shared" si="5"/>
        <v>0</v>
      </c>
      <c r="T36" s="89">
        <f>SUM(M36*T33)*E36*F36</f>
        <v>0</v>
      </c>
      <c r="U36" s="89">
        <f t="shared" si="6"/>
        <v>0</v>
      </c>
    </row>
    <row r="37" spans="1:21" hidden="1">
      <c r="A37" s="86">
        <v>0</v>
      </c>
      <c r="B37" s="87" t="s">
        <v>219</v>
      </c>
      <c r="C37" s="88"/>
      <c r="D37" s="82">
        <f t="shared" si="2"/>
        <v>0</v>
      </c>
      <c r="E37" s="76">
        <v>1</v>
      </c>
      <c r="F37" s="83">
        <v>1</v>
      </c>
      <c r="G37" s="76">
        <v>1</v>
      </c>
      <c r="H37" s="75">
        <v>0</v>
      </c>
      <c r="I37" s="74">
        <v>0</v>
      </c>
      <c r="J37" s="75">
        <v>0</v>
      </c>
      <c r="K37" s="74">
        <v>0</v>
      </c>
      <c r="L37" s="75">
        <v>0</v>
      </c>
      <c r="M37" s="76">
        <v>0</v>
      </c>
      <c r="N37" s="77">
        <v>0</v>
      </c>
      <c r="O37" s="89">
        <f t="shared" si="3"/>
        <v>0</v>
      </c>
      <c r="P37" s="89">
        <f t="shared" si="0"/>
        <v>0</v>
      </c>
      <c r="Q37" s="89">
        <f t="shared" si="4"/>
        <v>0</v>
      </c>
      <c r="R37" s="89">
        <f t="shared" si="1"/>
        <v>0</v>
      </c>
      <c r="S37" s="89">
        <f t="shared" si="5"/>
        <v>0</v>
      </c>
      <c r="T37" s="89">
        <f>SUM(M37*$T$1)*E37*F37</f>
        <v>0</v>
      </c>
      <c r="U37" s="89">
        <f t="shared" si="6"/>
        <v>0</v>
      </c>
    </row>
    <row r="38" spans="1:21" hidden="1">
      <c r="A38" s="86">
        <v>0</v>
      </c>
      <c r="B38" s="87" t="s">
        <v>219</v>
      </c>
      <c r="C38" s="88"/>
      <c r="D38" s="82">
        <f t="shared" si="2"/>
        <v>0</v>
      </c>
      <c r="E38" s="76">
        <v>1</v>
      </c>
      <c r="F38" s="83">
        <v>1</v>
      </c>
      <c r="G38" s="76">
        <v>1</v>
      </c>
      <c r="H38" s="75">
        <v>0</v>
      </c>
      <c r="I38" s="74">
        <v>0</v>
      </c>
      <c r="J38" s="75">
        <v>0</v>
      </c>
      <c r="K38" s="74">
        <v>0</v>
      </c>
      <c r="L38" s="75">
        <v>0</v>
      </c>
      <c r="M38" s="76">
        <v>0</v>
      </c>
      <c r="N38" s="77">
        <v>0</v>
      </c>
      <c r="O38" s="89">
        <f t="shared" si="3"/>
        <v>0</v>
      </c>
      <c r="P38" s="89">
        <f t="shared" si="0"/>
        <v>0</v>
      </c>
      <c r="Q38" s="89">
        <f t="shared" si="4"/>
        <v>0</v>
      </c>
      <c r="R38" s="89">
        <f t="shared" si="1"/>
        <v>0</v>
      </c>
      <c r="S38" s="89">
        <f t="shared" si="5"/>
        <v>0</v>
      </c>
      <c r="T38" s="89">
        <f>SUM(M38*$T$1)*E38*F38</f>
        <v>0</v>
      </c>
      <c r="U38" s="89">
        <f t="shared" si="6"/>
        <v>0</v>
      </c>
    </row>
    <row r="39" spans="1:21" hidden="1">
      <c r="A39" s="86">
        <v>0</v>
      </c>
      <c r="B39" s="87" t="s">
        <v>219</v>
      </c>
      <c r="C39" s="88"/>
      <c r="D39" s="82">
        <f t="shared" si="2"/>
        <v>0</v>
      </c>
      <c r="E39" s="76">
        <v>1</v>
      </c>
      <c r="F39" s="83">
        <v>1</v>
      </c>
      <c r="G39" s="76">
        <v>1</v>
      </c>
      <c r="H39" s="75">
        <v>0</v>
      </c>
      <c r="I39" s="74">
        <v>0</v>
      </c>
      <c r="J39" s="75">
        <v>0</v>
      </c>
      <c r="K39" s="74">
        <v>0</v>
      </c>
      <c r="L39" s="75">
        <v>0</v>
      </c>
      <c r="M39" s="76">
        <v>0</v>
      </c>
      <c r="N39" s="77">
        <v>0</v>
      </c>
      <c r="O39" s="89">
        <f t="shared" si="3"/>
        <v>0</v>
      </c>
      <c r="P39" s="89">
        <f t="shared" si="0"/>
        <v>0</v>
      </c>
      <c r="Q39" s="89">
        <f t="shared" si="4"/>
        <v>0</v>
      </c>
      <c r="R39" s="89">
        <f t="shared" si="1"/>
        <v>0</v>
      </c>
      <c r="S39" s="89">
        <f t="shared" si="5"/>
        <v>0</v>
      </c>
      <c r="T39" s="89">
        <f>SUM(M39*T36)*E39*F39</f>
        <v>0</v>
      </c>
      <c r="U39" s="89">
        <f t="shared" si="6"/>
        <v>0</v>
      </c>
    </row>
    <row r="40" spans="1:21" hidden="1">
      <c r="A40" s="86">
        <v>0</v>
      </c>
      <c r="B40" s="87" t="s">
        <v>219</v>
      </c>
      <c r="C40" s="88"/>
      <c r="D40" s="82">
        <f t="shared" si="2"/>
        <v>0</v>
      </c>
      <c r="E40" s="76">
        <v>1</v>
      </c>
      <c r="F40" s="83">
        <v>1</v>
      </c>
      <c r="G40" s="76">
        <v>1</v>
      </c>
      <c r="H40" s="75">
        <v>0</v>
      </c>
      <c r="I40" s="74">
        <v>0</v>
      </c>
      <c r="J40" s="75">
        <v>0</v>
      </c>
      <c r="K40" s="74">
        <v>0</v>
      </c>
      <c r="L40" s="75">
        <v>0</v>
      </c>
      <c r="M40" s="76">
        <v>0</v>
      </c>
      <c r="N40" s="77">
        <v>0</v>
      </c>
      <c r="O40" s="89">
        <f t="shared" si="3"/>
        <v>0</v>
      </c>
      <c r="P40" s="89">
        <f t="shared" si="0"/>
        <v>0</v>
      </c>
      <c r="Q40" s="89">
        <f t="shared" si="4"/>
        <v>0</v>
      </c>
      <c r="R40" s="89">
        <f t="shared" si="1"/>
        <v>0</v>
      </c>
      <c r="S40" s="89">
        <f t="shared" si="5"/>
        <v>0</v>
      </c>
      <c r="T40" s="89">
        <f>SUM(M40*$T$1)*E40*F40</f>
        <v>0</v>
      </c>
      <c r="U40" s="89">
        <f t="shared" si="6"/>
        <v>0</v>
      </c>
    </row>
    <row r="41" spans="1:21" hidden="1">
      <c r="A41" s="86">
        <v>0</v>
      </c>
      <c r="B41" s="87" t="s">
        <v>219</v>
      </c>
      <c r="C41" s="88"/>
      <c r="D41" s="82">
        <f t="shared" si="2"/>
        <v>0</v>
      </c>
      <c r="E41" s="76">
        <v>1</v>
      </c>
      <c r="F41" s="83">
        <v>1</v>
      </c>
      <c r="G41" s="76">
        <v>1</v>
      </c>
      <c r="H41" s="75">
        <v>0</v>
      </c>
      <c r="I41" s="74">
        <v>0</v>
      </c>
      <c r="J41" s="75">
        <v>0</v>
      </c>
      <c r="K41" s="74">
        <v>0</v>
      </c>
      <c r="L41" s="75">
        <v>0</v>
      </c>
      <c r="M41" s="76">
        <v>0</v>
      </c>
      <c r="N41" s="77">
        <v>0</v>
      </c>
      <c r="O41" s="89">
        <f t="shared" si="3"/>
        <v>0</v>
      </c>
      <c r="P41" s="89">
        <f t="shared" si="0"/>
        <v>0</v>
      </c>
      <c r="Q41" s="89">
        <f t="shared" si="4"/>
        <v>0</v>
      </c>
      <c r="R41" s="89">
        <f t="shared" si="1"/>
        <v>0</v>
      </c>
      <c r="S41" s="89">
        <f t="shared" si="5"/>
        <v>0</v>
      </c>
      <c r="T41" s="89">
        <f>SUM(M41*$T$1)*E41*F41</f>
        <v>0</v>
      </c>
      <c r="U41" s="89">
        <f t="shared" si="6"/>
        <v>0</v>
      </c>
    </row>
    <row r="42" spans="1:21" hidden="1">
      <c r="A42" s="86">
        <v>0</v>
      </c>
      <c r="B42" s="87" t="s">
        <v>219</v>
      </c>
      <c r="C42" s="88"/>
      <c r="D42" s="82">
        <f t="shared" si="2"/>
        <v>0</v>
      </c>
      <c r="E42" s="76">
        <v>1</v>
      </c>
      <c r="F42" s="83">
        <v>1</v>
      </c>
      <c r="G42" s="76">
        <v>1</v>
      </c>
      <c r="H42" s="75">
        <v>0</v>
      </c>
      <c r="I42" s="74">
        <v>0</v>
      </c>
      <c r="J42" s="75">
        <v>0</v>
      </c>
      <c r="K42" s="74">
        <v>0</v>
      </c>
      <c r="L42" s="75">
        <v>0</v>
      </c>
      <c r="M42" s="76">
        <v>0</v>
      </c>
      <c r="N42" s="77">
        <v>0</v>
      </c>
      <c r="O42" s="89">
        <f t="shared" si="3"/>
        <v>0</v>
      </c>
      <c r="P42" s="89">
        <f t="shared" si="0"/>
        <v>0</v>
      </c>
      <c r="Q42" s="89">
        <f t="shared" si="4"/>
        <v>0</v>
      </c>
      <c r="R42" s="89">
        <f t="shared" si="1"/>
        <v>0</v>
      </c>
      <c r="S42" s="89">
        <f t="shared" si="5"/>
        <v>0</v>
      </c>
      <c r="T42" s="89">
        <f>SUM(M42*T39)*E42*F42</f>
        <v>0</v>
      </c>
      <c r="U42" s="89">
        <f t="shared" si="6"/>
        <v>0</v>
      </c>
    </row>
    <row r="43" spans="1:21" hidden="1">
      <c r="A43" s="86">
        <v>0</v>
      </c>
      <c r="B43" s="87" t="s">
        <v>219</v>
      </c>
      <c r="C43" s="88"/>
      <c r="D43" s="82">
        <f t="shared" si="2"/>
        <v>0</v>
      </c>
      <c r="E43" s="76">
        <v>1</v>
      </c>
      <c r="F43" s="83">
        <v>1</v>
      </c>
      <c r="G43" s="76">
        <v>1</v>
      </c>
      <c r="H43" s="75">
        <v>0</v>
      </c>
      <c r="I43" s="74">
        <v>0</v>
      </c>
      <c r="J43" s="75">
        <v>0</v>
      </c>
      <c r="K43" s="74">
        <v>0</v>
      </c>
      <c r="L43" s="75">
        <v>0</v>
      </c>
      <c r="M43" s="76">
        <v>0</v>
      </c>
      <c r="N43" s="77">
        <v>0</v>
      </c>
      <c r="O43" s="89">
        <f t="shared" si="3"/>
        <v>0</v>
      </c>
      <c r="P43" s="89">
        <f t="shared" si="0"/>
        <v>0</v>
      </c>
      <c r="Q43" s="89">
        <f t="shared" si="4"/>
        <v>0</v>
      </c>
      <c r="R43" s="89">
        <f t="shared" si="1"/>
        <v>0</v>
      </c>
      <c r="S43" s="89">
        <f t="shared" si="5"/>
        <v>0</v>
      </c>
      <c r="T43" s="89">
        <f>SUM(M43*$T$1)*E43*F43</f>
        <v>0</v>
      </c>
      <c r="U43" s="89">
        <f t="shared" si="6"/>
        <v>0</v>
      </c>
    </row>
    <row r="44" spans="1:21" hidden="1">
      <c r="A44" s="86">
        <v>0</v>
      </c>
      <c r="B44" s="87" t="s">
        <v>219</v>
      </c>
      <c r="C44" s="88"/>
      <c r="D44" s="82">
        <f t="shared" si="2"/>
        <v>0</v>
      </c>
      <c r="E44" s="76">
        <v>1</v>
      </c>
      <c r="F44" s="83">
        <v>1</v>
      </c>
      <c r="G44" s="76">
        <v>1</v>
      </c>
      <c r="H44" s="75">
        <v>0</v>
      </c>
      <c r="I44" s="74">
        <v>0</v>
      </c>
      <c r="J44" s="75">
        <v>0</v>
      </c>
      <c r="K44" s="74">
        <v>0</v>
      </c>
      <c r="L44" s="75">
        <v>0</v>
      </c>
      <c r="M44" s="76">
        <v>0</v>
      </c>
      <c r="N44" s="77">
        <v>0</v>
      </c>
      <c r="O44" s="89">
        <f t="shared" si="3"/>
        <v>0</v>
      </c>
      <c r="P44" s="89">
        <f t="shared" si="0"/>
        <v>0</v>
      </c>
      <c r="Q44" s="89">
        <f t="shared" si="4"/>
        <v>0</v>
      </c>
      <c r="R44" s="89">
        <f t="shared" si="1"/>
        <v>0</v>
      </c>
      <c r="S44" s="89">
        <f t="shared" si="5"/>
        <v>0</v>
      </c>
      <c r="T44" s="89">
        <f>SUM(M44*$T$1)*E44*F44</f>
        <v>0</v>
      </c>
      <c r="U44" s="89">
        <f t="shared" si="6"/>
        <v>0</v>
      </c>
    </row>
    <row r="45" spans="1:21" hidden="1">
      <c r="A45" s="86">
        <v>0</v>
      </c>
      <c r="B45" s="87" t="s">
        <v>219</v>
      </c>
      <c r="C45" s="88"/>
      <c r="D45" s="82">
        <f t="shared" si="2"/>
        <v>0</v>
      </c>
      <c r="E45" s="76">
        <v>1</v>
      </c>
      <c r="F45" s="83">
        <v>1</v>
      </c>
      <c r="G45" s="76">
        <v>1</v>
      </c>
      <c r="H45" s="75">
        <v>0</v>
      </c>
      <c r="I45" s="74">
        <v>0</v>
      </c>
      <c r="J45" s="75">
        <v>0</v>
      </c>
      <c r="K45" s="74">
        <v>0</v>
      </c>
      <c r="L45" s="75">
        <v>0</v>
      </c>
      <c r="M45" s="76">
        <v>0</v>
      </c>
      <c r="N45" s="77">
        <v>0</v>
      </c>
      <c r="O45" s="89">
        <f t="shared" si="3"/>
        <v>0</v>
      </c>
      <c r="P45" s="89">
        <f t="shared" si="0"/>
        <v>0</v>
      </c>
      <c r="Q45" s="89">
        <f t="shared" si="4"/>
        <v>0</v>
      </c>
      <c r="R45" s="89">
        <f t="shared" si="1"/>
        <v>0</v>
      </c>
      <c r="S45" s="89">
        <f t="shared" si="5"/>
        <v>0</v>
      </c>
      <c r="T45" s="89">
        <f>SUM(M45*T42)*E45*F45</f>
        <v>0</v>
      </c>
      <c r="U45" s="89">
        <f t="shared" si="6"/>
        <v>0</v>
      </c>
    </row>
    <row r="46" spans="1:21" hidden="1">
      <c r="A46" s="86">
        <v>0</v>
      </c>
      <c r="B46" s="87" t="s">
        <v>219</v>
      </c>
      <c r="C46" s="88"/>
      <c r="D46" s="82">
        <f t="shared" si="2"/>
        <v>0</v>
      </c>
      <c r="E46" s="76">
        <v>1</v>
      </c>
      <c r="F46" s="83">
        <v>1</v>
      </c>
      <c r="G46" s="76">
        <v>1</v>
      </c>
      <c r="H46" s="75">
        <v>0</v>
      </c>
      <c r="I46" s="74">
        <v>0</v>
      </c>
      <c r="J46" s="75">
        <v>0</v>
      </c>
      <c r="K46" s="74">
        <v>0</v>
      </c>
      <c r="L46" s="75">
        <v>0</v>
      </c>
      <c r="M46" s="76">
        <v>0</v>
      </c>
      <c r="N46" s="77">
        <v>0</v>
      </c>
      <c r="O46" s="89">
        <f t="shared" si="3"/>
        <v>0</v>
      </c>
      <c r="P46" s="89">
        <f t="shared" si="0"/>
        <v>0</v>
      </c>
      <c r="Q46" s="89">
        <f t="shared" si="4"/>
        <v>0</v>
      </c>
      <c r="R46" s="89">
        <f t="shared" si="1"/>
        <v>0</v>
      </c>
      <c r="S46" s="89">
        <f t="shared" si="5"/>
        <v>0</v>
      </c>
      <c r="T46" s="89">
        <f>SUM(M46*$T$1)*E46*F46</f>
        <v>0</v>
      </c>
      <c r="U46" s="89">
        <f t="shared" si="6"/>
        <v>0</v>
      </c>
    </row>
    <row r="47" spans="1:21" hidden="1">
      <c r="A47" s="86">
        <v>0</v>
      </c>
      <c r="B47" s="87" t="s">
        <v>219</v>
      </c>
      <c r="C47" s="88"/>
      <c r="D47" s="82">
        <f t="shared" si="2"/>
        <v>0</v>
      </c>
      <c r="E47" s="76">
        <v>1</v>
      </c>
      <c r="F47" s="83">
        <v>1</v>
      </c>
      <c r="G47" s="76">
        <v>1</v>
      </c>
      <c r="H47" s="75">
        <v>0</v>
      </c>
      <c r="I47" s="74">
        <v>0</v>
      </c>
      <c r="J47" s="75">
        <v>0</v>
      </c>
      <c r="K47" s="74">
        <v>0</v>
      </c>
      <c r="L47" s="75">
        <v>0</v>
      </c>
      <c r="M47" s="76">
        <v>0</v>
      </c>
      <c r="N47" s="77">
        <v>0</v>
      </c>
      <c r="O47" s="89">
        <f t="shared" si="3"/>
        <v>0</v>
      </c>
      <c r="P47" s="89">
        <f t="shared" si="0"/>
        <v>0</v>
      </c>
      <c r="Q47" s="89">
        <f t="shared" si="4"/>
        <v>0</v>
      </c>
      <c r="R47" s="89">
        <f t="shared" si="1"/>
        <v>0</v>
      </c>
      <c r="S47" s="89">
        <f t="shared" si="5"/>
        <v>0</v>
      </c>
      <c r="T47" s="89">
        <f>SUM(M47*$T$1)*E47*F47</f>
        <v>0</v>
      </c>
      <c r="U47" s="89">
        <f t="shared" si="6"/>
        <v>0</v>
      </c>
    </row>
    <row r="48" spans="1:21" hidden="1">
      <c r="A48" s="86">
        <v>0</v>
      </c>
      <c r="B48" s="87" t="s">
        <v>219</v>
      </c>
      <c r="C48" s="88"/>
      <c r="D48" s="82">
        <f t="shared" si="2"/>
        <v>0</v>
      </c>
      <c r="E48" s="76">
        <v>1</v>
      </c>
      <c r="F48" s="83">
        <v>1</v>
      </c>
      <c r="G48" s="76">
        <v>1</v>
      </c>
      <c r="H48" s="75">
        <v>0</v>
      </c>
      <c r="I48" s="74">
        <v>0</v>
      </c>
      <c r="J48" s="75">
        <v>0</v>
      </c>
      <c r="K48" s="74">
        <v>0</v>
      </c>
      <c r="L48" s="75">
        <v>0</v>
      </c>
      <c r="M48" s="76">
        <v>0</v>
      </c>
      <c r="N48" s="77">
        <v>0</v>
      </c>
      <c r="O48" s="89">
        <f t="shared" si="3"/>
        <v>0</v>
      </c>
      <c r="P48" s="89">
        <f t="shared" si="0"/>
        <v>0</v>
      </c>
      <c r="Q48" s="89">
        <f t="shared" si="4"/>
        <v>0</v>
      </c>
      <c r="R48" s="89">
        <f t="shared" si="1"/>
        <v>0</v>
      </c>
      <c r="S48" s="89">
        <f t="shared" si="5"/>
        <v>0</v>
      </c>
      <c r="T48" s="89">
        <f>SUM(M48*T45)*E48*F48</f>
        <v>0</v>
      </c>
      <c r="U48" s="89">
        <f t="shared" si="6"/>
        <v>0</v>
      </c>
    </row>
    <row r="49" spans="1:21" hidden="1">
      <c r="A49" s="86">
        <v>0</v>
      </c>
      <c r="B49" s="87" t="s">
        <v>219</v>
      </c>
      <c r="C49" s="88"/>
      <c r="D49" s="82">
        <f t="shared" si="2"/>
        <v>0</v>
      </c>
      <c r="E49" s="76">
        <v>1</v>
      </c>
      <c r="F49" s="83">
        <v>1</v>
      </c>
      <c r="G49" s="76">
        <v>1</v>
      </c>
      <c r="H49" s="75">
        <v>0</v>
      </c>
      <c r="I49" s="74">
        <v>0</v>
      </c>
      <c r="J49" s="75">
        <v>0</v>
      </c>
      <c r="K49" s="74">
        <v>0</v>
      </c>
      <c r="L49" s="75">
        <v>0</v>
      </c>
      <c r="M49" s="76">
        <v>0</v>
      </c>
      <c r="N49" s="77">
        <v>0</v>
      </c>
      <c r="O49" s="89">
        <f t="shared" si="3"/>
        <v>0</v>
      </c>
      <c r="P49" s="89">
        <f t="shared" si="0"/>
        <v>0</v>
      </c>
      <c r="Q49" s="89">
        <f t="shared" si="4"/>
        <v>0</v>
      </c>
      <c r="R49" s="89">
        <f t="shared" si="1"/>
        <v>0</v>
      </c>
      <c r="S49" s="89">
        <f t="shared" si="5"/>
        <v>0</v>
      </c>
      <c r="T49" s="89">
        <f>SUM(M49*$T$1)*E49*F49</f>
        <v>0</v>
      </c>
      <c r="U49" s="89">
        <f t="shared" si="6"/>
        <v>0</v>
      </c>
    </row>
    <row r="50" spans="1:21" hidden="1">
      <c r="A50" s="86">
        <v>0</v>
      </c>
      <c r="B50" s="87" t="s">
        <v>219</v>
      </c>
      <c r="C50" s="88"/>
      <c r="D50" s="82">
        <f t="shared" si="2"/>
        <v>0</v>
      </c>
      <c r="E50" s="76">
        <v>1</v>
      </c>
      <c r="F50" s="83">
        <v>1</v>
      </c>
      <c r="G50" s="76">
        <v>1</v>
      </c>
      <c r="H50" s="75">
        <v>0</v>
      </c>
      <c r="I50" s="74">
        <v>0</v>
      </c>
      <c r="J50" s="75">
        <v>0</v>
      </c>
      <c r="K50" s="74">
        <v>0</v>
      </c>
      <c r="L50" s="75">
        <v>0</v>
      </c>
      <c r="M50" s="76">
        <v>0</v>
      </c>
      <c r="N50" s="77">
        <v>0</v>
      </c>
      <c r="O50" s="89">
        <f t="shared" si="3"/>
        <v>0</v>
      </c>
      <c r="P50" s="89">
        <f t="shared" si="0"/>
        <v>0</v>
      </c>
      <c r="Q50" s="89">
        <f t="shared" si="4"/>
        <v>0</v>
      </c>
      <c r="R50" s="89">
        <f t="shared" si="1"/>
        <v>0</v>
      </c>
      <c r="S50" s="89">
        <f t="shared" si="5"/>
        <v>0</v>
      </c>
      <c r="T50" s="89">
        <f>SUM(M50*$T$1)*E50*F50</f>
        <v>0</v>
      </c>
      <c r="U50" s="89">
        <f t="shared" si="6"/>
        <v>0</v>
      </c>
    </row>
    <row r="51" spans="1:21" hidden="1">
      <c r="A51" s="86">
        <v>0</v>
      </c>
      <c r="B51" s="87" t="s">
        <v>219</v>
      </c>
      <c r="C51" s="88"/>
      <c r="D51" s="82">
        <f t="shared" si="2"/>
        <v>0</v>
      </c>
      <c r="E51" s="76">
        <v>1</v>
      </c>
      <c r="F51" s="83">
        <v>1</v>
      </c>
      <c r="G51" s="76">
        <v>1</v>
      </c>
      <c r="H51" s="75">
        <v>0</v>
      </c>
      <c r="I51" s="74">
        <v>0</v>
      </c>
      <c r="J51" s="75">
        <v>0</v>
      </c>
      <c r="K51" s="74">
        <v>0</v>
      </c>
      <c r="L51" s="75">
        <v>0</v>
      </c>
      <c r="M51" s="76">
        <v>0</v>
      </c>
      <c r="N51" s="77">
        <v>0</v>
      </c>
      <c r="O51" s="89">
        <f t="shared" si="3"/>
        <v>0</v>
      </c>
      <c r="P51" s="89">
        <f t="shared" si="0"/>
        <v>0</v>
      </c>
      <c r="Q51" s="89">
        <f t="shared" si="4"/>
        <v>0</v>
      </c>
      <c r="R51" s="89">
        <f t="shared" si="1"/>
        <v>0</v>
      </c>
      <c r="S51" s="89">
        <f t="shared" si="5"/>
        <v>0</v>
      </c>
      <c r="T51" s="89">
        <f>SUM(M51*T48)*E51*F51</f>
        <v>0</v>
      </c>
      <c r="U51" s="89">
        <f t="shared" si="6"/>
        <v>0</v>
      </c>
    </row>
    <row r="52" spans="1:21" hidden="1">
      <c r="A52" s="86">
        <v>0</v>
      </c>
      <c r="B52" s="87" t="s">
        <v>219</v>
      </c>
      <c r="C52" s="88"/>
      <c r="D52" s="82">
        <f t="shared" si="2"/>
        <v>0</v>
      </c>
      <c r="E52" s="76">
        <v>1</v>
      </c>
      <c r="F52" s="83">
        <v>1</v>
      </c>
      <c r="G52" s="76">
        <v>1</v>
      </c>
      <c r="H52" s="75">
        <v>0</v>
      </c>
      <c r="I52" s="74">
        <v>0</v>
      </c>
      <c r="J52" s="75">
        <v>0</v>
      </c>
      <c r="K52" s="74">
        <v>0</v>
      </c>
      <c r="L52" s="75">
        <v>0</v>
      </c>
      <c r="M52" s="76">
        <v>0</v>
      </c>
      <c r="N52" s="77">
        <v>0</v>
      </c>
      <c r="O52" s="89">
        <f t="shared" si="3"/>
        <v>0</v>
      </c>
      <c r="P52" s="89">
        <f t="shared" si="0"/>
        <v>0</v>
      </c>
      <c r="Q52" s="89">
        <f t="shared" si="4"/>
        <v>0</v>
      </c>
      <c r="R52" s="89">
        <f t="shared" si="1"/>
        <v>0</v>
      </c>
      <c r="S52" s="89">
        <f t="shared" si="5"/>
        <v>0</v>
      </c>
      <c r="T52" s="89">
        <f>SUM(M52*$T$1)*E52*F52</f>
        <v>0</v>
      </c>
      <c r="U52" s="89">
        <f t="shared" si="6"/>
        <v>0</v>
      </c>
    </row>
    <row r="53" spans="1:21" hidden="1">
      <c r="A53" s="86">
        <v>0</v>
      </c>
      <c r="B53" s="87" t="s">
        <v>219</v>
      </c>
      <c r="C53" s="88"/>
      <c r="D53" s="82">
        <f t="shared" si="2"/>
        <v>0</v>
      </c>
      <c r="E53" s="76">
        <v>1</v>
      </c>
      <c r="F53" s="83">
        <v>1</v>
      </c>
      <c r="G53" s="76">
        <v>1</v>
      </c>
      <c r="H53" s="75">
        <v>0</v>
      </c>
      <c r="I53" s="74">
        <v>0</v>
      </c>
      <c r="J53" s="75">
        <v>0</v>
      </c>
      <c r="K53" s="74">
        <v>0</v>
      </c>
      <c r="L53" s="75">
        <v>0</v>
      </c>
      <c r="M53" s="76">
        <v>0</v>
      </c>
      <c r="N53" s="77">
        <v>0</v>
      </c>
      <c r="O53" s="89">
        <f t="shared" si="3"/>
        <v>0</v>
      </c>
      <c r="P53" s="89">
        <f t="shared" si="0"/>
        <v>0</v>
      </c>
      <c r="Q53" s="89">
        <f t="shared" si="4"/>
        <v>0</v>
      </c>
      <c r="R53" s="89">
        <f t="shared" si="1"/>
        <v>0</v>
      </c>
      <c r="S53" s="89">
        <f t="shared" si="5"/>
        <v>0</v>
      </c>
      <c r="T53" s="89">
        <f>SUM(M53*$T$1)*E53*F53</f>
        <v>0</v>
      </c>
      <c r="U53" s="89">
        <f t="shared" si="6"/>
        <v>0</v>
      </c>
    </row>
    <row r="54" spans="1:21" hidden="1">
      <c r="A54" s="86">
        <v>0</v>
      </c>
      <c r="B54" s="87" t="s">
        <v>219</v>
      </c>
      <c r="C54" s="88"/>
      <c r="D54" s="82">
        <f t="shared" si="2"/>
        <v>0</v>
      </c>
      <c r="E54" s="76">
        <v>1</v>
      </c>
      <c r="F54" s="83">
        <v>1</v>
      </c>
      <c r="G54" s="76">
        <v>1</v>
      </c>
      <c r="H54" s="75">
        <v>0</v>
      </c>
      <c r="I54" s="74">
        <v>0</v>
      </c>
      <c r="J54" s="75">
        <v>0</v>
      </c>
      <c r="K54" s="74">
        <v>0</v>
      </c>
      <c r="L54" s="75">
        <v>0</v>
      </c>
      <c r="M54" s="76">
        <v>0</v>
      </c>
      <c r="N54" s="77">
        <v>0</v>
      </c>
      <c r="O54" s="89">
        <f t="shared" si="3"/>
        <v>0</v>
      </c>
      <c r="P54" s="89">
        <f t="shared" si="0"/>
        <v>0</v>
      </c>
      <c r="Q54" s="89">
        <f t="shared" si="4"/>
        <v>0</v>
      </c>
      <c r="R54" s="89">
        <f t="shared" si="1"/>
        <v>0</v>
      </c>
      <c r="S54" s="89">
        <f t="shared" si="5"/>
        <v>0</v>
      </c>
      <c r="T54" s="89">
        <f>SUM(M54*T51)*E54*F54</f>
        <v>0</v>
      </c>
      <c r="U54" s="89">
        <f t="shared" si="6"/>
        <v>0</v>
      </c>
    </row>
    <row r="55" spans="1:21" hidden="1">
      <c r="A55" s="86">
        <v>0</v>
      </c>
      <c r="B55" s="87" t="s">
        <v>219</v>
      </c>
      <c r="C55" s="88"/>
      <c r="D55" s="82">
        <f t="shared" si="2"/>
        <v>0</v>
      </c>
      <c r="E55" s="76">
        <v>1</v>
      </c>
      <c r="F55" s="83">
        <v>1</v>
      </c>
      <c r="G55" s="76">
        <v>1</v>
      </c>
      <c r="H55" s="75">
        <v>0</v>
      </c>
      <c r="I55" s="74">
        <v>0</v>
      </c>
      <c r="J55" s="75">
        <v>0</v>
      </c>
      <c r="K55" s="74">
        <v>0</v>
      </c>
      <c r="L55" s="75">
        <v>0</v>
      </c>
      <c r="M55" s="76">
        <v>0</v>
      </c>
      <c r="N55" s="77">
        <v>0</v>
      </c>
      <c r="O55" s="89">
        <f t="shared" si="3"/>
        <v>0</v>
      </c>
      <c r="P55" s="89">
        <f t="shared" si="0"/>
        <v>0</v>
      </c>
      <c r="Q55" s="89">
        <f t="shared" si="4"/>
        <v>0</v>
      </c>
      <c r="R55" s="89">
        <f t="shared" si="1"/>
        <v>0</v>
      </c>
      <c r="S55" s="89">
        <f t="shared" si="5"/>
        <v>0</v>
      </c>
      <c r="T55" s="89">
        <f>SUM(M55*$T$1)*E55*F55</f>
        <v>0</v>
      </c>
      <c r="U55" s="89">
        <f t="shared" si="6"/>
        <v>0</v>
      </c>
    </row>
    <row r="56" spans="1:21" hidden="1">
      <c r="A56" s="86">
        <v>0</v>
      </c>
      <c r="B56" s="87" t="s">
        <v>219</v>
      </c>
      <c r="C56" s="88"/>
      <c r="D56" s="82">
        <f t="shared" si="2"/>
        <v>0</v>
      </c>
      <c r="E56" s="76">
        <v>1</v>
      </c>
      <c r="F56" s="83">
        <v>1</v>
      </c>
      <c r="G56" s="76">
        <v>1</v>
      </c>
      <c r="H56" s="75">
        <v>0</v>
      </c>
      <c r="I56" s="74">
        <v>0</v>
      </c>
      <c r="J56" s="75">
        <v>0</v>
      </c>
      <c r="K56" s="74">
        <v>0</v>
      </c>
      <c r="L56" s="75">
        <v>0</v>
      </c>
      <c r="M56" s="76">
        <v>0</v>
      </c>
      <c r="N56" s="77">
        <v>0</v>
      </c>
      <c r="O56" s="89">
        <f t="shared" si="3"/>
        <v>0</v>
      </c>
      <c r="P56" s="89">
        <f t="shared" si="0"/>
        <v>0</v>
      </c>
      <c r="Q56" s="89">
        <f t="shared" si="4"/>
        <v>0</v>
      </c>
      <c r="R56" s="89">
        <f t="shared" si="1"/>
        <v>0</v>
      </c>
      <c r="S56" s="89">
        <f t="shared" si="5"/>
        <v>0</v>
      </c>
      <c r="T56" s="89">
        <f>SUM(M56*$T$1)*E56*F56</f>
        <v>0</v>
      </c>
      <c r="U56" s="89">
        <f t="shared" si="6"/>
        <v>0</v>
      </c>
    </row>
    <row r="57" spans="1:21" hidden="1">
      <c r="A57" s="86">
        <v>0</v>
      </c>
      <c r="B57" s="87" t="s">
        <v>219</v>
      </c>
      <c r="C57" s="88"/>
      <c r="D57" s="82">
        <f t="shared" si="2"/>
        <v>0</v>
      </c>
      <c r="E57" s="76">
        <v>1</v>
      </c>
      <c r="F57" s="83">
        <v>1</v>
      </c>
      <c r="G57" s="76">
        <v>1</v>
      </c>
      <c r="H57" s="75">
        <v>0</v>
      </c>
      <c r="I57" s="74">
        <v>0</v>
      </c>
      <c r="J57" s="75">
        <v>0</v>
      </c>
      <c r="K57" s="74">
        <v>0</v>
      </c>
      <c r="L57" s="75">
        <v>0</v>
      </c>
      <c r="M57" s="76">
        <v>0</v>
      </c>
      <c r="N57" s="77">
        <v>0</v>
      </c>
      <c r="O57" s="89">
        <f t="shared" si="3"/>
        <v>0</v>
      </c>
      <c r="P57" s="89">
        <f t="shared" si="0"/>
        <v>0</v>
      </c>
      <c r="Q57" s="89">
        <f t="shared" si="4"/>
        <v>0</v>
      </c>
      <c r="R57" s="89">
        <f t="shared" si="1"/>
        <v>0</v>
      </c>
      <c r="S57" s="89">
        <f t="shared" si="5"/>
        <v>0</v>
      </c>
      <c r="T57" s="89">
        <f>SUM(M57*T54)*E57*F57</f>
        <v>0</v>
      </c>
      <c r="U57" s="89">
        <f t="shared" si="6"/>
        <v>0</v>
      </c>
    </row>
    <row r="58" spans="1:21" hidden="1">
      <c r="A58" s="86">
        <v>0</v>
      </c>
      <c r="B58" s="87" t="s">
        <v>219</v>
      </c>
      <c r="C58" s="88"/>
      <c r="D58" s="82">
        <f t="shared" si="2"/>
        <v>0</v>
      </c>
      <c r="E58" s="76">
        <v>1</v>
      </c>
      <c r="F58" s="83">
        <v>1</v>
      </c>
      <c r="G58" s="76">
        <v>1</v>
      </c>
      <c r="H58" s="75">
        <v>0</v>
      </c>
      <c r="I58" s="74">
        <v>0</v>
      </c>
      <c r="J58" s="75">
        <v>0</v>
      </c>
      <c r="K58" s="74">
        <v>0</v>
      </c>
      <c r="L58" s="75">
        <v>0</v>
      </c>
      <c r="M58" s="76">
        <v>0</v>
      </c>
      <c r="N58" s="77">
        <v>0</v>
      </c>
      <c r="O58" s="89">
        <f t="shared" si="3"/>
        <v>0</v>
      </c>
      <c r="P58" s="89">
        <f t="shared" si="0"/>
        <v>0</v>
      </c>
      <c r="Q58" s="89">
        <f t="shared" si="4"/>
        <v>0</v>
      </c>
      <c r="R58" s="89">
        <f t="shared" si="1"/>
        <v>0</v>
      </c>
      <c r="S58" s="89">
        <f t="shared" si="5"/>
        <v>0</v>
      </c>
      <c r="T58" s="89">
        <f>SUM(M58*$T$1)*E58*F58</f>
        <v>0</v>
      </c>
      <c r="U58" s="89">
        <f t="shared" si="6"/>
        <v>0</v>
      </c>
    </row>
    <row r="59" spans="1:21" hidden="1">
      <c r="A59" s="86">
        <v>0</v>
      </c>
      <c r="B59" s="87" t="s">
        <v>219</v>
      </c>
      <c r="C59" s="88"/>
      <c r="D59" s="82">
        <f t="shared" si="2"/>
        <v>0</v>
      </c>
      <c r="E59" s="76">
        <v>1</v>
      </c>
      <c r="F59" s="83">
        <v>1</v>
      </c>
      <c r="G59" s="76">
        <v>1</v>
      </c>
      <c r="H59" s="75">
        <v>0</v>
      </c>
      <c r="I59" s="74">
        <v>0</v>
      </c>
      <c r="J59" s="75">
        <v>0</v>
      </c>
      <c r="K59" s="74">
        <v>0</v>
      </c>
      <c r="L59" s="75">
        <v>0</v>
      </c>
      <c r="M59" s="76">
        <v>0</v>
      </c>
      <c r="N59" s="77">
        <v>0</v>
      </c>
      <c r="O59" s="89">
        <f t="shared" si="3"/>
        <v>0</v>
      </c>
      <c r="P59" s="89">
        <f t="shared" si="0"/>
        <v>0</v>
      </c>
      <c r="Q59" s="89">
        <f t="shared" si="4"/>
        <v>0</v>
      </c>
      <c r="R59" s="89">
        <f t="shared" si="1"/>
        <v>0</v>
      </c>
      <c r="S59" s="89">
        <f t="shared" si="5"/>
        <v>0</v>
      </c>
      <c r="T59" s="89">
        <f>SUM(M59*$T$1)*E59*F59</f>
        <v>0</v>
      </c>
      <c r="U59" s="89">
        <f t="shared" si="6"/>
        <v>0</v>
      </c>
    </row>
    <row r="60" spans="1:21" hidden="1">
      <c r="A60" s="86">
        <v>0</v>
      </c>
      <c r="B60" s="87" t="s">
        <v>219</v>
      </c>
      <c r="C60" s="88"/>
      <c r="D60" s="82">
        <f t="shared" si="2"/>
        <v>0</v>
      </c>
      <c r="E60" s="76">
        <v>1</v>
      </c>
      <c r="F60" s="83">
        <v>1</v>
      </c>
      <c r="G60" s="76">
        <v>1</v>
      </c>
      <c r="H60" s="75">
        <v>0</v>
      </c>
      <c r="I60" s="74">
        <v>0</v>
      </c>
      <c r="J60" s="75">
        <v>0</v>
      </c>
      <c r="K60" s="74">
        <v>0</v>
      </c>
      <c r="L60" s="75">
        <v>0</v>
      </c>
      <c r="M60" s="76">
        <v>0</v>
      </c>
      <c r="N60" s="77">
        <v>0</v>
      </c>
      <c r="O60" s="89">
        <f t="shared" si="3"/>
        <v>0</v>
      </c>
      <c r="P60" s="89">
        <f t="shared" si="0"/>
        <v>0</v>
      </c>
      <c r="Q60" s="89">
        <f t="shared" si="4"/>
        <v>0</v>
      </c>
      <c r="R60" s="89">
        <f t="shared" si="1"/>
        <v>0</v>
      </c>
      <c r="S60" s="89">
        <f t="shared" si="5"/>
        <v>0</v>
      </c>
      <c r="T60" s="89">
        <f>SUM(M60*T57)*E60*F60</f>
        <v>0</v>
      </c>
      <c r="U60" s="89">
        <f t="shared" si="6"/>
        <v>0</v>
      </c>
    </row>
    <row r="61" spans="1:21" hidden="1">
      <c r="A61" s="86">
        <v>0</v>
      </c>
      <c r="B61" s="87" t="s">
        <v>219</v>
      </c>
      <c r="C61" s="88"/>
      <c r="D61" s="82">
        <f t="shared" si="2"/>
        <v>0</v>
      </c>
      <c r="E61" s="76">
        <v>1</v>
      </c>
      <c r="F61" s="83">
        <v>1</v>
      </c>
      <c r="G61" s="76">
        <v>1</v>
      </c>
      <c r="H61" s="75">
        <v>0</v>
      </c>
      <c r="I61" s="74">
        <v>0</v>
      </c>
      <c r="J61" s="75">
        <v>0</v>
      </c>
      <c r="K61" s="74">
        <v>0</v>
      </c>
      <c r="L61" s="75">
        <v>0</v>
      </c>
      <c r="M61" s="76">
        <v>0</v>
      </c>
      <c r="N61" s="77">
        <v>0</v>
      </c>
      <c r="O61" s="89">
        <f t="shared" si="3"/>
        <v>0</v>
      </c>
      <c r="P61" s="89">
        <f t="shared" si="0"/>
        <v>0</v>
      </c>
      <c r="Q61" s="89">
        <f t="shared" si="4"/>
        <v>0</v>
      </c>
      <c r="R61" s="89">
        <f t="shared" si="1"/>
        <v>0</v>
      </c>
      <c r="S61" s="89">
        <f t="shared" si="5"/>
        <v>0</v>
      </c>
      <c r="T61" s="89">
        <f>SUM(M61*$T$1)*E61*F61</f>
        <v>0</v>
      </c>
      <c r="U61" s="89">
        <f t="shared" si="6"/>
        <v>0</v>
      </c>
    </row>
    <row r="62" spans="1:21" hidden="1">
      <c r="A62" s="86">
        <v>0</v>
      </c>
      <c r="B62" s="87" t="s">
        <v>219</v>
      </c>
      <c r="C62" s="88"/>
      <c r="D62" s="82">
        <f t="shared" si="2"/>
        <v>0</v>
      </c>
      <c r="E62" s="76">
        <v>1</v>
      </c>
      <c r="F62" s="83">
        <v>1</v>
      </c>
      <c r="G62" s="76">
        <v>1</v>
      </c>
      <c r="H62" s="75">
        <v>0</v>
      </c>
      <c r="I62" s="74">
        <v>0</v>
      </c>
      <c r="J62" s="75">
        <v>0</v>
      </c>
      <c r="K62" s="74">
        <v>0</v>
      </c>
      <c r="L62" s="75">
        <v>0</v>
      </c>
      <c r="M62" s="76">
        <v>0</v>
      </c>
      <c r="N62" s="77">
        <v>0</v>
      </c>
      <c r="O62" s="89">
        <f t="shared" si="3"/>
        <v>0</v>
      </c>
      <c r="P62" s="89">
        <f t="shared" si="0"/>
        <v>0</v>
      </c>
      <c r="Q62" s="89">
        <f t="shared" si="4"/>
        <v>0</v>
      </c>
      <c r="R62" s="89">
        <f t="shared" si="1"/>
        <v>0</v>
      </c>
      <c r="S62" s="89">
        <f t="shared" si="5"/>
        <v>0</v>
      </c>
      <c r="T62" s="89">
        <f>SUM(M62*$T$1)*E62*F62</f>
        <v>0</v>
      </c>
      <c r="U62" s="89">
        <f t="shared" si="6"/>
        <v>0</v>
      </c>
    </row>
    <row r="63" spans="1:21" hidden="1">
      <c r="A63" s="86">
        <v>0</v>
      </c>
      <c r="B63" s="87" t="s">
        <v>219</v>
      </c>
      <c r="C63" s="88"/>
      <c r="D63" s="82">
        <f t="shared" si="2"/>
        <v>0</v>
      </c>
      <c r="E63" s="76">
        <v>1</v>
      </c>
      <c r="F63" s="83">
        <v>1</v>
      </c>
      <c r="G63" s="76">
        <v>1</v>
      </c>
      <c r="H63" s="75">
        <v>0</v>
      </c>
      <c r="I63" s="74">
        <v>0</v>
      </c>
      <c r="J63" s="75">
        <v>0</v>
      </c>
      <c r="K63" s="74">
        <v>0</v>
      </c>
      <c r="L63" s="75">
        <v>0</v>
      </c>
      <c r="M63" s="76">
        <v>0</v>
      </c>
      <c r="N63" s="77">
        <v>0</v>
      </c>
      <c r="O63" s="89">
        <f t="shared" si="3"/>
        <v>0</v>
      </c>
      <c r="P63" s="89">
        <f t="shared" si="0"/>
        <v>0</v>
      </c>
      <c r="Q63" s="89">
        <f t="shared" si="4"/>
        <v>0</v>
      </c>
      <c r="R63" s="89">
        <f t="shared" si="1"/>
        <v>0</v>
      </c>
      <c r="S63" s="89">
        <f t="shared" si="5"/>
        <v>0</v>
      </c>
      <c r="T63" s="89">
        <f>SUM(M63*T60)*E63*F63</f>
        <v>0</v>
      </c>
      <c r="U63" s="89">
        <f t="shared" si="6"/>
        <v>0</v>
      </c>
    </row>
    <row r="64" spans="1:21" hidden="1">
      <c r="A64" s="86">
        <v>0</v>
      </c>
      <c r="B64" s="87" t="s">
        <v>219</v>
      </c>
      <c r="C64" s="88"/>
      <c r="D64" s="82">
        <f t="shared" si="2"/>
        <v>0</v>
      </c>
      <c r="E64" s="76">
        <v>1</v>
      </c>
      <c r="F64" s="83">
        <v>1</v>
      </c>
      <c r="G64" s="76">
        <v>1</v>
      </c>
      <c r="H64" s="75">
        <v>0</v>
      </c>
      <c r="I64" s="74">
        <v>0</v>
      </c>
      <c r="J64" s="75">
        <v>0</v>
      </c>
      <c r="K64" s="74">
        <v>0</v>
      </c>
      <c r="L64" s="75">
        <v>0</v>
      </c>
      <c r="M64" s="76">
        <v>0</v>
      </c>
      <c r="N64" s="77">
        <v>0</v>
      </c>
      <c r="O64" s="89">
        <f t="shared" si="3"/>
        <v>0</v>
      </c>
      <c r="P64" s="89">
        <f t="shared" si="0"/>
        <v>0</v>
      </c>
      <c r="Q64" s="89">
        <f t="shared" si="4"/>
        <v>0</v>
      </c>
      <c r="R64" s="89">
        <f t="shared" si="1"/>
        <v>0</v>
      </c>
      <c r="S64" s="89">
        <f t="shared" si="5"/>
        <v>0</v>
      </c>
      <c r="T64" s="89">
        <f>SUM(M64*$T$1)*E64*F64</f>
        <v>0</v>
      </c>
      <c r="U64" s="89">
        <f t="shared" si="6"/>
        <v>0</v>
      </c>
    </row>
    <row r="65" spans="1:21" hidden="1">
      <c r="A65" s="86">
        <v>0</v>
      </c>
      <c r="B65" s="87" t="s">
        <v>219</v>
      </c>
      <c r="C65" s="88"/>
      <c r="D65" s="82">
        <f t="shared" si="2"/>
        <v>0</v>
      </c>
      <c r="E65" s="76">
        <v>1</v>
      </c>
      <c r="F65" s="83">
        <v>1</v>
      </c>
      <c r="G65" s="76">
        <v>1</v>
      </c>
      <c r="H65" s="75">
        <v>0</v>
      </c>
      <c r="I65" s="74">
        <v>0</v>
      </c>
      <c r="J65" s="75">
        <v>0</v>
      </c>
      <c r="K65" s="74">
        <v>0</v>
      </c>
      <c r="L65" s="75">
        <v>0</v>
      </c>
      <c r="M65" s="76">
        <v>0</v>
      </c>
      <c r="N65" s="77">
        <v>0</v>
      </c>
      <c r="O65" s="89">
        <f t="shared" si="3"/>
        <v>0</v>
      </c>
      <c r="P65" s="89">
        <f t="shared" si="0"/>
        <v>0</v>
      </c>
      <c r="Q65" s="89">
        <f t="shared" si="4"/>
        <v>0</v>
      </c>
      <c r="R65" s="89">
        <f t="shared" si="1"/>
        <v>0</v>
      </c>
      <c r="S65" s="89">
        <f t="shared" si="5"/>
        <v>0</v>
      </c>
      <c r="T65" s="89">
        <f>SUM(M65*$T$1)*E65*F65</f>
        <v>0</v>
      </c>
      <c r="U65" s="89">
        <f t="shared" si="6"/>
        <v>0</v>
      </c>
    </row>
    <row r="66" spans="1:21" hidden="1">
      <c r="A66" s="86">
        <v>0</v>
      </c>
      <c r="B66" s="87" t="s">
        <v>219</v>
      </c>
      <c r="C66" s="88"/>
      <c r="D66" s="82">
        <f t="shared" si="2"/>
        <v>0</v>
      </c>
      <c r="E66" s="76">
        <v>1</v>
      </c>
      <c r="F66" s="83">
        <v>1</v>
      </c>
      <c r="G66" s="76">
        <v>1</v>
      </c>
      <c r="H66" s="75">
        <v>0</v>
      </c>
      <c r="I66" s="74">
        <v>0</v>
      </c>
      <c r="J66" s="75">
        <v>0</v>
      </c>
      <c r="K66" s="74">
        <v>0</v>
      </c>
      <c r="L66" s="75">
        <v>0</v>
      </c>
      <c r="M66" s="76">
        <v>0</v>
      </c>
      <c r="N66" s="77">
        <v>0</v>
      </c>
      <c r="O66" s="89">
        <f t="shared" si="3"/>
        <v>0</v>
      </c>
      <c r="P66" s="89">
        <f t="shared" si="0"/>
        <v>0</v>
      </c>
      <c r="Q66" s="89">
        <f t="shared" si="4"/>
        <v>0</v>
      </c>
      <c r="R66" s="89">
        <f t="shared" si="1"/>
        <v>0</v>
      </c>
      <c r="S66" s="89">
        <f t="shared" si="5"/>
        <v>0</v>
      </c>
      <c r="T66" s="89">
        <f>SUM(M66*T63)*E66*F66</f>
        <v>0</v>
      </c>
      <c r="U66" s="89">
        <f t="shared" si="6"/>
        <v>0</v>
      </c>
    </row>
    <row r="67" spans="1:21" hidden="1">
      <c r="A67" s="86">
        <v>0</v>
      </c>
      <c r="B67" s="87" t="s">
        <v>219</v>
      </c>
      <c r="C67" s="88"/>
      <c r="D67" s="82">
        <f t="shared" si="2"/>
        <v>0</v>
      </c>
      <c r="E67" s="76">
        <v>1</v>
      </c>
      <c r="F67" s="83">
        <v>1</v>
      </c>
      <c r="G67" s="76">
        <v>1</v>
      </c>
      <c r="H67" s="75">
        <v>0</v>
      </c>
      <c r="I67" s="74">
        <v>0</v>
      </c>
      <c r="J67" s="75">
        <v>0</v>
      </c>
      <c r="K67" s="74">
        <v>0</v>
      </c>
      <c r="L67" s="75">
        <v>0</v>
      </c>
      <c r="M67" s="76">
        <v>0</v>
      </c>
      <c r="N67" s="77">
        <v>0</v>
      </c>
      <c r="O67" s="89">
        <f t="shared" si="3"/>
        <v>0</v>
      </c>
      <c r="P67" s="89">
        <f t="shared" si="0"/>
        <v>0</v>
      </c>
      <c r="Q67" s="89">
        <f t="shared" si="4"/>
        <v>0</v>
      </c>
      <c r="R67" s="89">
        <f t="shared" si="1"/>
        <v>0</v>
      </c>
      <c r="S67" s="89">
        <f t="shared" si="5"/>
        <v>0</v>
      </c>
      <c r="T67" s="89">
        <f>SUM(M67*$T$1)*E67*F67</f>
        <v>0</v>
      </c>
      <c r="U67" s="89">
        <f t="shared" si="6"/>
        <v>0</v>
      </c>
    </row>
    <row r="68" spans="1:21" hidden="1">
      <c r="A68" s="86">
        <v>0</v>
      </c>
      <c r="B68" s="87" t="s">
        <v>219</v>
      </c>
      <c r="C68" s="88"/>
      <c r="D68" s="82">
        <f t="shared" si="2"/>
        <v>0</v>
      </c>
      <c r="E68" s="76">
        <v>1</v>
      </c>
      <c r="F68" s="83">
        <v>1</v>
      </c>
      <c r="G68" s="76">
        <v>1</v>
      </c>
      <c r="H68" s="75">
        <v>0</v>
      </c>
      <c r="I68" s="74">
        <v>0</v>
      </c>
      <c r="J68" s="75">
        <v>0</v>
      </c>
      <c r="K68" s="74">
        <v>0</v>
      </c>
      <c r="L68" s="75">
        <v>0</v>
      </c>
      <c r="M68" s="76">
        <v>0</v>
      </c>
      <c r="N68" s="77">
        <v>0</v>
      </c>
      <c r="O68" s="89">
        <f t="shared" si="3"/>
        <v>0</v>
      </c>
      <c r="P68" s="89">
        <f t="shared" si="0"/>
        <v>0</v>
      </c>
      <c r="Q68" s="89">
        <f t="shared" si="4"/>
        <v>0</v>
      </c>
      <c r="R68" s="89">
        <f t="shared" si="1"/>
        <v>0</v>
      </c>
      <c r="S68" s="89">
        <f t="shared" si="5"/>
        <v>0</v>
      </c>
      <c r="T68" s="89">
        <f>SUM(M68*$T$1)*E68*F68</f>
        <v>0</v>
      </c>
      <c r="U68" s="89">
        <f t="shared" si="6"/>
        <v>0</v>
      </c>
    </row>
    <row r="69" spans="1:21" hidden="1">
      <c r="A69" s="86">
        <v>0</v>
      </c>
      <c r="B69" s="87" t="s">
        <v>219</v>
      </c>
      <c r="C69" s="88"/>
      <c r="D69" s="82">
        <f t="shared" si="2"/>
        <v>0</v>
      </c>
      <c r="E69" s="76">
        <v>1</v>
      </c>
      <c r="F69" s="83">
        <v>1</v>
      </c>
      <c r="G69" s="76">
        <v>1</v>
      </c>
      <c r="H69" s="75">
        <v>0</v>
      </c>
      <c r="I69" s="74">
        <v>0</v>
      </c>
      <c r="J69" s="75">
        <v>0</v>
      </c>
      <c r="K69" s="74">
        <v>0</v>
      </c>
      <c r="L69" s="75">
        <v>0</v>
      </c>
      <c r="M69" s="76">
        <v>0</v>
      </c>
      <c r="N69" s="77">
        <v>0</v>
      </c>
      <c r="O69" s="89">
        <f t="shared" si="3"/>
        <v>0</v>
      </c>
      <c r="P69" s="89">
        <f t="shared" si="0"/>
        <v>0</v>
      </c>
      <c r="Q69" s="89">
        <f t="shared" si="4"/>
        <v>0</v>
      </c>
      <c r="R69" s="89">
        <f t="shared" si="1"/>
        <v>0</v>
      </c>
      <c r="S69" s="89">
        <f t="shared" si="5"/>
        <v>0</v>
      </c>
      <c r="T69" s="89">
        <f>SUM(M69*T66)*E69*F69</f>
        <v>0</v>
      </c>
      <c r="U69" s="89">
        <f t="shared" si="6"/>
        <v>0</v>
      </c>
    </row>
    <row r="70" spans="1:21" hidden="1">
      <c r="A70" s="86">
        <v>0</v>
      </c>
      <c r="B70" s="87" t="s">
        <v>219</v>
      </c>
      <c r="C70" s="88"/>
      <c r="D70" s="82">
        <f t="shared" si="2"/>
        <v>0</v>
      </c>
      <c r="E70" s="76">
        <v>1</v>
      </c>
      <c r="F70" s="83">
        <v>1</v>
      </c>
      <c r="G70" s="76">
        <v>1</v>
      </c>
      <c r="H70" s="75">
        <v>0</v>
      </c>
      <c r="I70" s="74">
        <v>0</v>
      </c>
      <c r="J70" s="75">
        <v>0</v>
      </c>
      <c r="K70" s="74">
        <v>0</v>
      </c>
      <c r="L70" s="75">
        <v>0</v>
      </c>
      <c r="M70" s="76">
        <v>0</v>
      </c>
      <c r="N70" s="77">
        <v>0</v>
      </c>
      <c r="O70" s="89">
        <f t="shared" si="3"/>
        <v>0</v>
      </c>
      <c r="P70" s="89">
        <f t="shared" ref="P70:P100" si="7">(H70*SUM(E70*F70*(G70-1)))</f>
        <v>0</v>
      </c>
      <c r="Q70" s="89">
        <f t="shared" si="4"/>
        <v>0</v>
      </c>
      <c r="R70" s="89">
        <f t="shared" si="1"/>
        <v>0</v>
      </c>
      <c r="S70" s="89">
        <f t="shared" si="5"/>
        <v>0</v>
      </c>
      <c r="T70" s="89">
        <f>SUM(M70*$T$1)*E70*F70</f>
        <v>0</v>
      </c>
      <c r="U70" s="89">
        <f t="shared" si="6"/>
        <v>0</v>
      </c>
    </row>
    <row r="71" spans="1:21" hidden="1">
      <c r="A71" s="86">
        <v>0</v>
      </c>
      <c r="B71" s="87" t="s">
        <v>219</v>
      </c>
      <c r="C71" s="88"/>
      <c r="D71" s="82">
        <f t="shared" si="2"/>
        <v>0</v>
      </c>
      <c r="E71" s="76">
        <v>1</v>
      </c>
      <c r="F71" s="83">
        <v>1</v>
      </c>
      <c r="G71" s="76">
        <v>1</v>
      </c>
      <c r="H71" s="75">
        <v>0</v>
      </c>
      <c r="I71" s="74">
        <v>0</v>
      </c>
      <c r="J71" s="75">
        <v>0</v>
      </c>
      <c r="K71" s="74">
        <v>0</v>
      </c>
      <c r="L71" s="75">
        <v>0</v>
      </c>
      <c r="M71" s="76">
        <v>0</v>
      </c>
      <c r="N71" s="77">
        <v>0</v>
      </c>
      <c r="O71" s="89">
        <f t="shared" si="3"/>
        <v>0</v>
      </c>
      <c r="P71" s="89">
        <f t="shared" si="7"/>
        <v>0</v>
      </c>
      <c r="Q71" s="89">
        <f t="shared" si="4"/>
        <v>0</v>
      </c>
      <c r="R71" s="89">
        <f t="shared" ref="R71:R99" si="8">(((K71*(G71-2))*F71)*E71)+(((K71*0.75)*2)*F71*E71)</f>
        <v>0</v>
      </c>
      <c r="S71" s="89">
        <f t="shared" si="5"/>
        <v>0</v>
      </c>
      <c r="T71" s="89">
        <f>SUM(M71*$T$1)*E71*F71</f>
        <v>0</v>
      </c>
      <c r="U71" s="89">
        <f t="shared" si="6"/>
        <v>0</v>
      </c>
    </row>
    <row r="72" spans="1:21" hidden="1">
      <c r="A72" s="86">
        <v>0</v>
      </c>
      <c r="B72" s="87" t="s">
        <v>219</v>
      </c>
      <c r="C72" s="88"/>
      <c r="D72" s="82">
        <f t="shared" ref="D72:D100" si="9">SUM(O72:U72)</f>
        <v>0</v>
      </c>
      <c r="E72" s="76">
        <v>1</v>
      </c>
      <c r="F72" s="83">
        <v>1</v>
      </c>
      <c r="G72" s="76">
        <v>1</v>
      </c>
      <c r="H72" s="75">
        <v>0</v>
      </c>
      <c r="I72" s="74">
        <v>0</v>
      </c>
      <c r="J72" s="75">
        <v>0</v>
      </c>
      <c r="K72" s="74">
        <v>0</v>
      </c>
      <c r="L72" s="75">
        <v>0</v>
      </c>
      <c r="M72" s="76">
        <v>0</v>
      </c>
      <c r="N72" s="77">
        <v>0</v>
      </c>
      <c r="O72" s="89">
        <f t="shared" ref="O72:O100" si="10">SUM(E72*F72)*J72</f>
        <v>0</v>
      </c>
      <c r="P72" s="89">
        <f t="shared" si="7"/>
        <v>0</v>
      </c>
      <c r="Q72" s="89">
        <f t="shared" ref="Q72:Q100" si="11">(((I72*(G72-2))*F72)*E72)+(((I72*0.75)*2)*F72*E72)</f>
        <v>0</v>
      </c>
      <c r="R72" s="89">
        <f t="shared" si="8"/>
        <v>0</v>
      </c>
      <c r="S72" s="89">
        <f t="shared" ref="S72:S100" si="12">SUM(L72)*E72*G72*F72</f>
        <v>0</v>
      </c>
      <c r="T72" s="89">
        <f>SUM(M72*T69)*E72*F72</f>
        <v>0</v>
      </c>
      <c r="U72" s="89">
        <f t="shared" ref="U72:U100" si="13">SUM(N72)*G72*F72*E72</f>
        <v>0</v>
      </c>
    </row>
    <row r="73" spans="1:21" hidden="1">
      <c r="A73" s="86">
        <v>0</v>
      </c>
      <c r="B73" s="87" t="s">
        <v>219</v>
      </c>
      <c r="C73" s="88"/>
      <c r="D73" s="82">
        <f t="shared" si="9"/>
        <v>0</v>
      </c>
      <c r="E73" s="76">
        <v>1</v>
      </c>
      <c r="F73" s="83">
        <v>1</v>
      </c>
      <c r="G73" s="76">
        <v>1</v>
      </c>
      <c r="H73" s="75">
        <v>0</v>
      </c>
      <c r="I73" s="74">
        <v>0</v>
      </c>
      <c r="J73" s="75">
        <v>0</v>
      </c>
      <c r="K73" s="74">
        <v>0</v>
      </c>
      <c r="L73" s="75">
        <v>0</v>
      </c>
      <c r="M73" s="76">
        <v>0</v>
      </c>
      <c r="N73" s="77">
        <v>0</v>
      </c>
      <c r="O73" s="89">
        <f t="shared" si="10"/>
        <v>0</v>
      </c>
      <c r="P73" s="89">
        <f t="shared" si="7"/>
        <v>0</v>
      </c>
      <c r="Q73" s="89">
        <f t="shared" si="11"/>
        <v>0</v>
      </c>
      <c r="R73" s="89">
        <f t="shared" si="8"/>
        <v>0</v>
      </c>
      <c r="S73" s="89">
        <f t="shared" si="12"/>
        <v>0</v>
      </c>
      <c r="T73" s="89">
        <f>SUM(M73*$T$1)*E73*F73</f>
        <v>0</v>
      </c>
      <c r="U73" s="89">
        <f t="shared" si="13"/>
        <v>0</v>
      </c>
    </row>
    <row r="74" spans="1:21" hidden="1">
      <c r="A74" s="86">
        <v>0</v>
      </c>
      <c r="B74" s="87" t="s">
        <v>219</v>
      </c>
      <c r="C74" s="88"/>
      <c r="D74" s="82">
        <f t="shared" si="9"/>
        <v>0</v>
      </c>
      <c r="E74" s="76">
        <v>1</v>
      </c>
      <c r="F74" s="83">
        <v>1</v>
      </c>
      <c r="G74" s="76">
        <v>1</v>
      </c>
      <c r="H74" s="75">
        <v>0</v>
      </c>
      <c r="I74" s="74">
        <v>0</v>
      </c>
      <c r="J74" s="75">
        <v>0</v>
      </c>
      <c r="K74" s="74">
        <v>0</v>
      </c>
      <c r="L74" s="75">
        <v>0</v>
      </c>
      <c r="M74" s="76">
        <v>0</v>
      </c>
      <c r="N74" s="77">
        <v>0</v>
      </c>
      <c r="O74" s="89">
        <f t="shared" si="10"/>
        <v>0</v>
      </c>
      <c r="P74" s="89">
        <f t="shared" si="7"/>
        <v>0</v>
      </c>
      <c r="Q74" s="89">
        <f t="shared" si="11"/>
        <v>0</v>
      </c>
      <c r="R74" s="89">
        <f t="shared" si="8"/>
        <v>0</v>
      </c>
      <c r="S74" s="89">
        <f t="shared" si="12"/>
        <v>0</v>
      </c>
      <c r="T74" s="89">
        <f>SUM(M74*$T$1)*E74*F74</f>
        <v>0</v>
      </c>
      <c r="U74" s="89">
        <f t="shared" si="13"/>
        <v>0</v>
      </c>
    </row>
    <row r="75" spans="1:21" hidden="1">
      <c r="A75" s="86">
        <v>0</v>
      </c>
      <c r="B75" s="87" t="s">
        <v>219</v>
      </c>
      <c r="C75" s="88"/>
      <c r="D75" s="82">
        <f t="shared" si="9"/>
        <v>0</v>
      </c>
      <c r="E75" s="76">
        <v>1</v>
      </c>
      <c r="F75" s="83">
        <v>1</v>
      </c>
      <c r="G75" s="76">
        <v>1</v>
      </c>
      <c r="H75" s="75">
        <v>0</v>
      </c>
      <c r="I75" s="74">
        <v>0</v>
      </c>
      <c r="J75" s="75">
        <v>0</v>
      </c>
      <c r="K75" s="74">
        <v>0</v>
      </c>
      <c r="L75" s="75">
        <v>0</v>
      </c>
      <c r="M75" s="76">
        <v>0</v>
      </c>
      <c r="N75" s="77">
        <v>0</v>
      </c>
      <c r="O75" s="89">
        <f t="shared" si="10"/>
        <v>0</v>
      </c>
      <c r="P75" s="89">
        <f t="shared" si="7"/>
        <v>0</v>
      </c>
      <c r="Q75" s="89">
        <f t="shared" si="11"/>
        <v>0</v>
      </c>
      <c r="R75" s="89">
        <f t="shared" si="8"/>
        <v>0</v>
      </c>
      <c r="S75" s="89">
        <f t="shared" si="12"/>
        <v>0</v>
      </c>
      <c r="T75" s="89">
        <f>SUM(M75*T72)*E75*F75</f>
        <v>0</v>
      </c>
      <c r="U75" s="89">
        <f t="shared" si="13"/>
        <v>0</v>
      </c>
    </row>
    <row r="76" spans="1:21" hidden="1">
      <c r="A76" s="86">
        <v>0</v>
      </c>
      <c r="B76" s="87" t="s">
        <v>219</v>
      </c>
      <c r="C76" s="88"/>
      <c r="D76" s="82">
        <f t="shared" si="9"/>
        <v>0</v>
      </c>
      <c r="E76" s="76">
        <v>1</v>
      </c>
      <c r="F76" s="83">
        <v>1</v>
      </c>
      <c r="G76" s="76">
        <v>1</v>
      </c>
      <c r="H76" s="75">
        <v>0</v>
      </c>
      <c r="I76" s="74">
        <v>0</v>
      </c>
      <c r="J76" s="75">
        <v>0</v>
      </c>
      <c r="K76" s="74">
        <v>0</v>
      </c>
      <c r="L76" s="75">
        <v>0</v>
      </c>
      <c r="M76" s="76">
        <v>0</v>
      </c>
      <c r="N76" s="77">
        <v>0</v>
      </c>
      <c r="O76" s="89">
        <f t="shared" si="10"/>
        <v>0</v>
      </c>
      <c r="P76" s="89">
        <f t="shared" si="7"/>
        <v>0</v>
      </c>
      <c r="Q76" s="89">
        <f t="shared" si="11"/>
        <v>0</v>
      </c>
      <c r="R76" s="89">
        <f t="shared" si="8"/>
        <v>0</v>
      </c>
      <c r="S76" s="89">
        <f t="shared" si="12"/>
        <v>0</v>
      </c>
      <c r="T76" s="89">
        <f>SUM(M76*$T$1)*E76*F76</f>
        <v>0</v>
      </c>
      <c r="U76" s="89">
        <f t="shared" si="13"/>
        <v>0</v>
      </c>
    </row>
    <row r="77" spans="1:21" hidden="1">
      <c r="A77" s="86">
        <v>0</v>
      </c>
      <c r="B77" s="87" t="s">
        <v>219</v>
      </c>
      <c r="C77" s="88"/>
      <c r="D77" s="82">
        <f t="shared" si="9"/>
        <v>0</v>
      </c>
      <c r="E77" s="76">
        <v>1</v>
      </c>
      <c r="F77" s="83">
        <v>1</v>
      </c>
      <c r="G77" s="76">
        <v>1</v>
      </c>
      <c r="H77" s="75">
        <v>0</v>
      </c>
      <c r="I77" s="74">
        <v>0</v>
      </c>
      <c r="J77" s="75">
        <v>0</v>
      </c>
      <c r="K77" s="74">
        <v>0</v>
      </c>
      <c r="L77" s="75">
        <v>0</v>
      </c>
      <c r="M77" s="76">
        <v>0</v>
      </c>
      <c r="N77" s="77">
        <v>0</v>
      </c>
      <c r="O77" s="89">
        <f t="shared" si="10"/>
        <v>0</v>
      </c>
      <c r="P77" s="89">
        <f t="shared" si="7"/>
        <v>0</v>
      </c>
      <c r="Q77" s="89">
        <f t="shared" si="11"/>
        <v>0</v>
      </c>
      <c r="R77" s="89">
        <f t="shared" si="8"/>
        <v>0</v>
      </c>
      <c r="S77" s="89">
        <f t="shared" si="12"/>
        <v>0</v>
      </c>
      <c r="T77" s="89">
        <f>SUM(M77*$T$1)*E77*F77</f>
        <v>0</v>
      </c>
      <c r="U77" s="89">
        <f t="shared" si="13"/>
        <v>0</v>
      </c>
    </row>
    <row r="78" spans="1:21" hidden="1">
      <c r="A78" s="86">
        <v>0</v>
      </c>
      <c r="B78" s="87" t="s">
        <v>219</v>
      </c>
      <c r="C78" s="88"/>
      <c r="D78" s="82">
        <f t="shared" si="9"/>
        <v>0</v>
      </c>
      <c r="E78" s="76">
        <v>1</v>
      </c>
      <c r="F78" s="83">
        <v>1</v>
      </c>
      <c r="G78" s="76">
        <v>1</v>
      </c>
      <c r="H78" s="75">
        <v>0</v>
      </c>
      <c r="I78" s="74">
        <v>0</v>
      </c>
      <c r="J78" s="75">
        <v>0</v>
      </c>
      <c r="K78" s="74">
        <v>0</v>
      </c>
      <c r="L78" s="75">
        <v>0</v>
      </c>
      <c r="M78" s="76">
        <v>0</v>
      </c>
      <c r="N78" s="77">
        <v>0</v>
      </c>
      <c r="O78" s="89">
        <f t="shared" si="10"/>
        <v>0</v>
      </c>
      <c r="P78" s="89">
        <f t="shared" si="7"/>
        <v>0</v>
      </c>
      <c r="Q78" s="89">
        <f t="shared" si="11"/>
        <v>0</v>
      </c>
      <c r="R78" s="89">
        <f t="shared" si="8"/>
        <v>0</v>
      </c>
      <c r="S78" s="89">
        <f t="shared" si="12"/>
        <v>0</v>
      </c>
      <c r="T78" s="89">
        <f>SUM(M78*T75)*E78*F78</f>
        <v>0</v>
      </c>
      <c r="U78" s="89">
        <f t="shared" si="13"/>
        <v>0</v>
      </c>
    </row>
    <row r="79" spans="1:21" hidden="1">
      <c r="A79" s="86">
        <v>0</v>
      </c>
      <c r="B79" s="87" t="s">
        <v>219</v>
      </c>
      <c r="C79" s="88"/>
      <c r="D79" s="82">
        <f t="shared" si="9"/>
        <v>0</v>
      </c>
      <c r="E79" s="76">
        <v>1</v>
      </c>
      <c r="F79" s="83">
        <v>1</v>
      </c>
      <c r="G79" s="76">
        <v>1</v>
      </c>
      <c r="H79" s="75">
        <v>0</v>
      </c>
      <c r="I79" s="74">
        <v>0</v>
      </c>
      <c r="J79" s="75">
        <v>0</v>
      </c>
      <c r="K79" s="74">
        <v>0</v>
      </c>
      <c r="L79" s="75">
        <v>0</v>
      </c>
      <c r="M79" s="76">
        <v>0</v>
      </c>
      <c r="N79" s="77">
        <v>0</v>
      </c>
      <c r="O79" s="89">
        <f t="shared" si="10"/>
        <v>0</v>
      </c>
      <c r="P79" s="89">
        <f t="shared" si="7"/>
        <v>0</v>
      </c>
      <c r="Q79" s="89">
        <f t="shared" si="11"/>
        <v>0</v>
      </c>
      <c r="R79" s="89">
        <f t="shared" si="8"/>
        <v>0</v>
      </c>
      <c r="S79" s="89">
        <f t="shared" si="12"/>
        <v>0</v>
      </c>
      <c r="T79" s="89">
        <f>SUM(M79*$T$1)*E79*F79</f>
        <v>0</v>
      </c>
      <c r="U79" s="89">
        <f t="shared" si="13"/>
        <v>0</v>
      </c>
    </row>
    <row r="80" spans="1:21" hidden="1">
      <c r="A80" s="86">
        <v>0</v>
      </c>
      <c r="B80" s="87" t="s">
        <v>219</v>
      </c>
      <c r="C80" s="88"/>
      <c r="D80" s="82">
        <f t="shared" si="9"/>
        <v>0</v>
      </c>
      <c r="E80" s="76">
        <v>1</v>
      </c>
      <c r="F80" s="83">
        <v>1</v>
      </c>
      <c r="G80" s="76">
        <v>1</v>
      </c>
      <c r="H80" s="75">
        <v>0</v>
      </c>
      <c r="I80" s="74">
        <v>0</v>
      </c>
      <c r="J80" s="75">
        <v>0</v>
      </c>
      <c r="K80" s="74">
        <v>0</v>
      </c>
      <c r="L80" s="75">
        <v>0</v>
      </c>
      <c r="M80" s="76">
        <v>0</v>
      </c>
      <c r="N80" s="77">
        <v>0</v>
      </c>
      <c r="O80" s="89">
        <f t="shared" si="10"/>
        <v>0</v>
      </c>
      <c r="P80" s="89">
        <f t="shared" si="7"/>
        <v>0</v>
      </c>
      <c r="Q80" s="89">
        <f t="shared" si="11"/>
        <v>0</v>
      </c>
      <c r="R80" s="89">
        <f t="shared" si="8"/>
        <v>0</v>
      </c>
      <c r="S80" s="89">
        <f t="shared" si="12"/>
        <v>0</v>
      </c>
      <c r="T80" s="89">
        <f>SUM(M80*$T$1)*E80*F80</f>
        <v>0</v>
      </c>
      <c r="U80" s="89">
        <f t="shared" si="13"/>
        <v>0</v>
      </c>
    </row>
    <row r="81" spans="1:21" hidden="1">
      <c r="A81" s="86">
        <v>0</v>
      </c>
      <c r="B81" s="87" t="s">
        <v>219</v>
      </c>
      <c r="C81" s="88"/>
      <c r="D81" s="82">
        <f t="shared" si="9"/>
        <v>0</v>
      </c>
      <c r="E81" s="76">
        <v>1</v>
      </c>
      <c r="F81" s="83">
        <v>1</v>
      </c>
      <c r="G81" s="76">
        <v>1</v>
      </c>
      <c r="H81" s="75">
        <v>0</v>
      </c>
      <c r="I81" s="74">
        <v>0</v>
      </c>
      <c r="J81" s="75">
        <v>0</v>
      </c>
      <c r="K81" s="74">
        <v>0</v>
      </c>
      <c r="L81" s="75">
        <v>0</v>
      </c>
      <c r="M81" s="76">
        <v>0</v>
      </c>
      <c r="N81" s="77">
        <v>0</v>
      </c>
      <c r="O81" s="89">
        <f t="shared" si="10"/>
        <v>0</v>
      </c>
      <c r="P81" s="89">
        <f t="shared" si="7"/>
        <v>0</v>
      </c>
      <c r="Q81" s="89">
        <f t="shared" si="11"/>
        <v>0</v>
      </c>
      <c r="R81" s="89">
        <f t="shared" si="8"/>
        <v>0</v>
      </c>
      <c r="S81" s="89">
        <f t="shared" si="12"/>
        <v>0</v>
      </c>
      <c r="T81" s="89">
        <f>SUM(M81*T78)*E81*F81</f>
        <v>0</v>
      </c>
      <c r="U81" s="89">
        <f t="shared" si="13"/>
        <v>0</v>
      </c>
    </row>
    <row r="82" spans="1:21" hidden="1">
      <c r="A82" s="86">
        <v>0</v>
      </c>
      <c r="B82" s="87" t="s">
        <v>219</v>
      </c>
      <c r="C82" s="88"/>
      <c r="D82" s="82">
        <f t="shared" si="9"/>
        <v>0</v>
      </c>
      <c r="E82" s="76">
        <v>1</v>
      </c>
      <c r="F82" s="83">
        <v>1</v>
      </c>
      <c r="G82" s="76">
        <v>1</v>
      </c>
      <c r="H82" s="75">
        <v>0</v>
      </c>
      <c r="I82" s="74">
        <v>0</v>
      </c>
      <c r="J82" s="75">
        <v>0</v>
      </c>
      <c r="K82" s="74">
        <v>0</v>
      </c>
      <c r="L82" s="75">
        <v>0</v>
      </c>
      <c r="M82" s="76">
        <v>0</v>
      </c>
      <c r="N82" s="77">
        <v>0</v>
      </c>
      <c r="O82" s="89">
        <f t="shared" si="10"/>
        <v>0</v>
      </c>
      <c r="P82" s="89">
        <f t="shared" si="7"/>
        <v>0</v>
      </c>
      <c r="Q82" s="89">
        <f t="shared" si="11"/>
        <v>0</v>
      </c>
      <c r="R82" s="89">
        <f t="shared" si="8"/>
        <v>0</v>
      </c>
      <c r="S82" s="89">
        <f t="shared" si="12"/>
        <v>0</v>
      </c>
      <c r="T82" s="89">
        <f>SUM(M82*$T$1)*E82*F82</f>
        <v>0</v>
      </c>
      <c r="U82" s="89">
        <f t="shared" si="13"/>
        <v>0</v>
      </c>
    </row>
    <row r="83" spans="1:21" hidden="1">
      <c r="A83" s="86">
        <v>0</v>
      </c>
      <c r="B83" s="87" t="s">
        <v>219</v>
      </c>
      <c r="C83" s="88"/>
      <c r="D83" s="82">
        <f t="shared" si="9"/>
        <v>0</v>
      </c>
      <c r="E83" s="76">
        <v>1</v>
      </c>
      <c r="F83" s="83">
        <v>1</v>
      </c>
      <c r="G83" s="76">
        <v>1</v>
      </c>
      <c r="H83" s="75">
        <v>0</v>
      </c>
      <c r="I83" s="74">
        <v>0</v>
      </c>
      <c r="J83" s="75">
        <v>0</v>
      </c>
      <c r="K83" s="74">
        <v>0</v>
      </c>
      <c r="L83" s="75">
        <v>0</v>
      </c>
      <c r="M83" s="76">
        <v>0</v>
      </c>
      <c r="N83" s="77">
        <v>0</v>
      </c>
      <c r="O83" s="89">
        <f t="shared" si="10"/>
        <v>0</v>
      </c>
      <c r="P83" s="89">
        <f t="shared" si="7"/>
        <v>0</v>
      </c>
      <c r="Q83" s="89">
        <f t="shared" si="11"/>
        <v>0</v>
      </c>
      <c r="R83" s="89">
        <f t="shared" si="8"/>
        <v>0</v>
      </c>
      <c r="S83" s="89">
        <f t="shared" si="12"/>
        <v>0</v>
      </c>
      <c r="T83" s="89">
        <f>SUM(M83*$T$1)*E83*F83</f>
        <v>0</v>
      </c>
      <c r="U83" s="89">
        <f t="shared" si="13"/>
        <v>0</v>
      </c>
    </row>
    <row r="84" spans="1:21" hidden="1">
      <c r="A84" s="86">
        <v>0</v>
      </c>
      <c r="B84" s="87" t="s">
        <v>219</v>
      </c>
      <c r="C84" s="88"/>
      <c r="D84" s="82">
        <f t="shared" si="9"/>
        <v>0</v>
      </c>
      <c r="E84" s="76">
        <v>1</v>
      </c>
      <c r="F84" s="83">
        <v>1</v>
      </c>
      <c r="G84" s="76">
        <v>1</v>
      </c>
      <c r="H84" s="75">
        <v>0</v>
      </c>
      <c r="I84" s="74">
        <v>0</v>
      </c>
      <c r="J84" s="75">
        <v>0</v>
      </c>
      <c r="K84" s="74">
        <v>0</v>
      </c>
      <c r="L84" s="75">
        <v>0</v>
      </c>
      <c r="M84" s="76">
        <v>0</v>
      </c>
      <c r="N84" s="77">
        <v>0</v>
      </c>
      <c r="O84" s="89">
        <f t="shared" si="10"/>
        <v>0</v>
      </c>
      <c r="P84" s="89">
        <f t="shared" si="7"/>
        <v>0</v>
      </c>
      <c r="Q84" s="89">
        <f t="shared" si="11"/>
        <v>0</v>
      </c>
      <c r="R84" s="89">
        <f t="shared" si="8"/>
        <v>0</v>
      </c>
      <c r="S84" s="89">
        <f t="shared" si="12"/>
        <v>0</v>
      </c>
      <c r="T84" s="89">
        <f>SUM(M84*T81)*E84*F84</f>
        <v>0</v>
      </c>
      <c r="U84" s="89">
        <f t="shared" si="13"/>
        <v>0</v>
      </c>
    </row>
    <row r="85" spans="1:21" hidden="1">
      <c r="A85" s="86">
        <v>0</v>
      </c>
      <c r="B85" s="87" t="s">
        <v>219</v>
      </c>
      <c r="C85" s="88"/>
      <c r="D85" s="82">
        <f t="shared" si="9"/>
        <v>0</v>
      </c>
      <c r="E85" s="76">
        <v>1</v>
      </c>
      <c r="F85" s="83">
        <v>1</v>
      </c>
      <c r="G85" s="76">
        <v>1</v>
      </c>
      <c r="H85" s="75">
        <v>0</v>
      </c>
      <c r="I85" s="74">
        <v>0</v>
      </c>
      <c r="J85" s="75">
        <v>0</v>
      </c>
      <c r="K85" s="74">
        <v>0</v>
      </c>
      <c r="L85" s="75">
        <v>0</v>
      </c>
      <c r="M85" s="76">
        <v>0</v>
      </c>
      <c r="N85" s="77">
        <v>0</v>
      </c>
      <c r="O85" s="89">
        <f t="shared" si="10"/>
        <v>0</v>
      </c>
      <c r="P85" s="89">
        <f t="shared" si="7"/>
        <v>0</v>
      </c>
      <c r="Q85" s="89">
        <f t="shared" si="11"/>
        <v>0</v>
      </c>
      <c r="R85" s="89">
        <f t="shared" si="8"/>
        <v>0</v>
      </c>
      <c r="S85" s="89">
        <f t="shared" si="12"/>
        <v>0</v>
      </c>
      <c r="T85" s="89">
        <f>SUM(M85*$T$1)*E85*F85</f>
        <v>0</v>
      </c>
      <c r="U85" s="89">
        <f t="shared" si="13"/>
        <v>0</v>
      </c>
    </row>
    <row r="86" spans="1:21" hidden="1">
      <c r="A86" s="86">
        <v>0</v>
      </c>
      <c r="B86" s="87" t="s">
        <v>219</v>
      </c>
      <c r="C86" s="88"/>
      <c r="D86" s="82">
        <f t="shared" si="9"/>
        <v>0</v>
      </c>
      <c r="E86" s="76">
        <v>1</v>
      </c>
      <c r="F86" s="83">
        <v>1</v>
      </c>
      <c r="G86" s="76">
        <v>1</v>
      </c>
      <c r="H86" s="75">
        <v>0</v>
      </c>
      <c r="I86" s="74">
        <v>0</v>
      </c>
      <c r="J86" s="75">
        <v>0</v>
      </c>
      <c r="K86" s="74">
        <v>0</v>
      </c>
      <c r="L86" s="75">
        <v>0</v>
      </c>
      <c r="M86" s="76">
        <v>0</v>
      </c>
      <c r="N86" s="77">
        <v>0</v>
      </c>
      <c r="O86" s="89">
        <f t="shared" si="10"/>
        <v>0</v>
      </c>
      <c r="P86" s="89">
        <f t="shared" si="7"/>
        <v>0</v>
      </c>
      <c r="Q86" s="89">
        <f t="shared" si="11"/>
        <v>0</v>
      </c>
      <c r="R86" s="89">
        <f t="shared" si="8"/>
        <v>0</v>
      </c>
      <c r="S86" s="89">
        <f t="shared" si="12"/>
        <v>0</v>
      </c>
      <c r="T86" s="89">
        <f>SUM(M86*$T$1)*E86*F86</f>
        <v>0</v>
      </c>
      <c r="U86" s="89">
        <f t="shared" si="13"/>
        <v>0</v>
      </c>
    </row>
    <row r="87" spans="1:21" hidden="1">
      <c r="A87" s="86">
        <v>0</v>
      </c>
      <c r="B87" s="87" t="s">
        <v>219</v>
      </c>
      <c r="C87" s="88"/>
      <c r="D87" s="82">
        <f t="shared" si="9"/>
        <v>0</v>
      </c>
      <c r="E87" s="76">
        <v>1</v>
      </c>
      <c r="F87" s="83">
        <v>1</v>
      </c>
      <c r="G87" s="76">
        <v>1</v>
      </c>
      <c r="H87" s="75">
        <v>0</v>
      </c>
      <c r="I87" s="74">
        <v>0</v>
      </c>
      <c r="J87" s="75">
        <v>0</v>
      </c>
      <c r="K87" s="74">
        <v>0</v>
      </c>
      <c r="L87" s="75">
        <v>0</v>
      </c>
      <c r="M87" s="76">
        <v>0</v>
      </c>
      <c r="N87" s="77">
        <v>0</v>
      </c>
      <c r="O87" s="89">
        <f t="shared" si="10"/>
        <v>0</v>
      </c>
      <c r="P87" s="89">
        <f t="shared" si="7"/>
        <v>0</v>
      </c>
      <c r="Q87" s="89">
        <f t="shared" si="11"/>
        <v>0</v>
      </c>
      <c r="R87" s="89">
        <f t="shared" si="8"/>
        <v>0</v>
      </c>
      <c r="S87" s="89">
        <f t="shared" si="12"/>
        <v>0</v>
      </c>
      <c r="T87" s="89">
        <f>SUM(M87*T84)*E87*F87</f>
        <v>0</v>
      </c>
      <c r="U87" s="89">
        <f t="shared" si="13"/>
        <v>0</v>
      </c>
    </row>
    <row r="88" spans="1:21" hidden="1">
      <c r="A88" s="86">
        <v>0</v>
      </c>
      <c r="B88" s="87" t="s">
        <v>219</v>
      </c>
      <c r="C88" s="88"/>
      <c r="D88" s="82">
        <f t="shared" si="9"/>
        <v>0</v>
      </c>
      <c r="E88" s="76">
        <v>1</v>
      </c>
      <c r="F88" s="83">
        <v>1</v>
      </c>
      <c r="G88" s="76">
        <v>1</v>
      </c>
      <c r="H88" s="75">
        <v>0</v>
      </c>
      <c r="I88" s="74">
        <v>0</v>
      </c>
      <c r="J88" s="75">
        <v>0</v>
      </c>
      <c r="K88" s="74">
        <v>0</v>
      </c>
      <c r="L88" s="75">
        <v>0</v>
      </c>
      <c r="M88" s="76">
        <v>0</v>
      </c>
      <c r="N88" s="77">
        <v>0</v>
      </c>
      <c r="O88" s="89">
        <f t="shared" si="10"/>
        <v>0</v>
      </c>
      <c r="P88" s="89">
        <f t="shared" si="7"/>
        <v>0</v>
      </c>
      <c r="Q88" s="89">
        <f t="shared" si="11"/>
        <v>0</v>
      </c>
      <c r="R88" s="89">
        <f t="shared" si="8"/>
        <v>0</v>
      </c>
      <c r="S88" s="89">
        <f t="shared" si="12"/>
        <v>0</v>
      </c>
      <c r="T88" s="89">
        <f>SUM(M88*$T$1)*E88*F88</f>
        <v>0</v>
      </c>
      <c r="U88" s="89">
        <f t="shared" si="13"/>
        <v>0</v>
      </c>
    </row>
    <row r="89" spans="1:21" hidden="1">
      <c r="A89" s="86">
        <v>0</v>
      </c>
      <c r="B89" s="87" t="s">
        <v>219</v>
      </c>
      <c r="C89" s="88"/>
      <c r="D89" s="82">
        <f t="shared" si="9"/>
        <v>0</v>
      </c>
      <c r="E89" s="76">
        <v>1</v>
      </c>
      <c r="F89" s="83">
        <v>1</v>
      </c>
      <c r="G89" s="76">
        <v>1</v>
      </c>
      <c r="H89" s="75">
        <v>0</v>
      </c>
      <c r="I89" s="74">
        <v>0</v>
      </c>
      <c r="J89" s="75">
        <v>0</v>
      </c>
      <c r="K89" s="74">
        <v>0</v>
      </c>
      <c r="L89" s="75">
        <v>0</v>
      </c>
      <c r="M89" s="76">
        <v>0</v>
      </c>
      <c r="N89" s="77">
        <v>0</v>
      </c>
      <c r="O89" s="89">
        <f t="shared" si="10"/>
        <v>0</v>
      </c>
      <c r="P89" s="89">
        <f t="shared" si="7"/>
        <v>0</v>
      </c>
      <c r="Q89" s="89">
        <f t="shared" si="11"/>
        <v>0</v>
      </c>
      <c r="R89" s="89">
        <f t="shared" si="8"/>
        <v>0</v>
      </c>
      <c r="S89" s="89">
        <f t="shared" si="12"/>
        <v>0</v>
      </c>
      <c r="T89" s="89">
        <f>SUM(M89*$T$1)*E89*F89</f>
        <v>0</v>
      </c>
      <c r="U89" s="89">
        <f t="shared" si="13"/>
        <v>0</v>
      </c>
    </row>
    <row r="90" spans="1:21" hidden="1">
      <c r="A90" s="86">
        <v>0</v>
      </c>
      <c r="B90" s="87" t="s">
        <v>219</v>
      </c>
      <c r="C90" s="88"/>
      <c r="D90" s="82">
        <f t="shared" si="9"/>
        <v>0</v>
      </c>
      <c r="E90" s="76">
        <v>1</v>
      </c>
      <c r="F90" s="83">
        <v>1</v>
      </c>
      <c r="G90" s="76">
        <v>1</v>
      </c>
      <c r="H90" s="75">
        <v>0</v>
      </c>
      <c r="I90" s="74">
        <v>0</v>
      </c>
      <c r="J90" s="75">
        <v>0</v>
      </c>
      <c r="K90" s="74">
        <v>0</v>
      </c>
      <c r="L90" s="75">
        <v>0</v>
      </c>
      <c r="M90" s="76">
        <v>0</v>
      </c>
      <c r="N90" s="77">
        <v>0</v>
      </c>
      <c r="O90" s="89">
        <f t="shared" si="10"/>
        <v>0</v>
      </c>
      <c r="P90" s="89">
        <f t="shared" si="7"/>
        <v>0</v>
      </c>
      <c r="Q90" s="89">
        <f t="shared" si="11"/>
        <v>0</v>
      </c>
      <c r="R90" s="89">
        <f t="shared" si="8"/>
        <v>0</v>
      </c>
      <c r="S90" s="89">
        <f t="shared" si="12"/>
        <v>0</v>
      </c>
      <c r="T90" s="89">
        <f>SUM(M90*T87)*E90*F90</f>
        <v>0</v>
      </c>
      <c r="U90" s="89">
        <f t="shared" si="13"/>
        <v>0</v>
      </c>
    </row>
    <row r="91" spans="1:21" hidden="1">
      <c r="A91" s="86">
        <v>0</v>
      </c>
      <c r="B91" s="87" t="s">
        <v>219</v>
      </c>
      <c r="C91" s="88"/>
      <c r="D91" s="82">
        <f t="shared" si="9"/>
        <v>0</v>
      </c>
      <c r="E91" s="76">
        <v>1</v>
      </c>
      <c r="F91" s="83">
        <v>1</v>
      </c>
      <c r="G91" s="76">
        <v>1</v>
      </c>
      <c r="H91" s="75">
        <v>0</v>
      </c>
      <c r="I91" s="74">
        <v>0</v>
      </c>
      <c r="J91" s="75">
        <v>0</v>
      </c>
      <c r="K91" s="74">
        <v>0</v>
      </c>
      <c r="L91" s="75">
        <v>0</v>
      </c>
      <c r="M91" s="76">
        <v>0</v>
      </c>
      <c r="N91" s="77">
        <v>0</v>
      </c>
      <c r="O91" s="89">
        <f t="shared" si="10"/>
        <v>0</v>
      </c>
      <c r="P91" s="89">
        <f t="shared" si="7"/>
        <v>0</v>
      </c>
      <c r="Q91" s="89">
        <f t="shared" si="11"/>
        <v>0</v>
      </c>
      <c r="R91" s="89">
        <f t="shared" si="8"/>
        <v>0</v>
      </c>
      <c r="S91" s="89">
        <f t="shared" si="12"/>
        <v>0</v>
      </c>
      <c r="T91" s="89">
        <f>SUM(M91*$T$1)*E91*F91</f>
        <v>0</v>
      </c>
      <c r="U91" s="89">
        <f t="shared" si="13"/>
        <v>0</v>
      </c>
    </row>
    <row r="92" spans="1:21" hidden="1">
      <c r="A92" s="86">
        <v>0</v>
      </c>
      <c r="B92" s="87" t="s">
        <v>219</v>
      </c>
      <c r="C92" s="88"/>
      <c r="D92" s="82">
        <f t="shared" si="9"/>
        <v>0</v>
      </c>
      <c r="E92" s="76">
        <v>1</v>
      </c>
      <c r="F92" s="83">
        <v>1</v>
      </c>
      <c r="G92" s="76">
        <v>1</v>
      </c>
      <c r="H92" s="75">
        <v>0</v>
      </c>
      <c r="I92" s="74">
        <v>0</v>
      </c>
      <c r="J92" s="75">
        <v>0</v>
      </c>
      <c r="K92" s="74">
        <v>0</v>
      </c>
      <c r="L92" s="75">
        <v>0</v>
      </c>
      <c r="M92" s="76">
        <v>0</v>
      </c>
      <c r="N92" s="77">
        <v>0</v>
      </c>
      <c r="O92" s="89">
        <f t="shared" si="10"/>
        <v>0</v>
      </c>
      <c r="P92" s="89">
        <f t="shared" si="7"/>
        <v>0</v>
      </c>
      <c r="Q92" s="89">
        <f t="shared" si="11"/>
        <v>0</v>
      </c>
      <c r="R92" s="89">
        <f t="shared" si="8"/>
        <v>0</v>
      </c>
      <c r="S92" s="89">
        <f t="shared" si="12"/>
        <v>0</v>
      </c>
      <c r="T92" s="89">
        <f>SUM(M92*$T$1)*E92*F92</f>
        <v>0</v>
      </c>
      <c r="U92" s="89">
        <f t="shared" si="13"/>
        <v>0</v>
      </c>
    </row>
    <row r="93" spans="1:21" hidden="1">
      <c r="A93" s="86">
        <v>0</v>
      </c>
      <c r="B93" s="87" t="s">
        <v>219</v>
      </c>
      <c r="C93" s="88"/>
      <c r="D93" s="82">
        <f t="shared" si="9"/>
        <v>0</v>
      </c>
      <c r="E93" s="76">
        <v>1</v>
      </c>
      <c r="F93" s="83">
        <v>1</v>
      </c>
      <c r="G93" s="76">
        <v>1</v>
      </c>
      <c r="H93" s="75">
        <v>0</v>
      </c>
      <c r="I93" s="74">
        <v>0</v>
      </c>
      <c r="J93" s="75">
        <v>0</v>
      </c>
      <c r="K93" s="74">
        <v>0</v>
      </c>
      <c r="L93" s="75">
        <v>0</v>
      </c>
      <c r="M93" s="76">
        <v>0</v>
      </c>
      <c r="N93" s="77">
        <v>0</v>
      </c>
      <c r="O93" s="89">
        <f t="shared" si="10"/>
        <v>0</v>
      </c>
      <c r="P93" s="89">
        <f t="shared" si="7"/>
        <v>0</v>
      </c>
      <c r="Q93" s="89">
        <f t="shared" si="11"/>
        <v>0</v>
      </c>
      <c r="R93" s="89">
        <f t="shared" si="8"/>
        <v>0</v>
      </c>
      <c r="S93" s="89">
        <f t="shared" si="12"/>
        <v>0</v>
      </c>
      <c r="T93" s="89">
        <f>SUM(M93*T90)*E93*F93</f>
        <v>0</v>
      </c>
      <c r="U93" s="89">
        <f t="shared" si="13"/>
        <v>0</v>
      </c>
    </row>
    <row r="94" spans="1:21" hidden="1">
      <c r="A94" s="86">
        <v>0</v>
      </c>
      <c r="B94" s="87" t="s">
        <v>219</v>
      </c>
      <c r="C94" s="88"/>
      <c r="D94" s="82">
        <f t="shared" si="9"/>
        <v>0</v>
      </c>
      <c r="E94" s="76">
        <v>1</v>
      </c>
      <c r="F94" s="83">
        <v>1</v>
      </c>
      <c r="G94" s="76">
        <v>1</v>
      </c>
      <c r="H94" s="75">
        <v>0</v>
      </c>
      <c r="I94" s="74">
        <v>0</v>
      </c>
      <c r="J94" s="75">
        <v>0</v>
      </c>
      <c r="K94" s="74">
        <v>0</v>
      </c>
      <c r="L94" s="75">
        <v>0</v>
      </c>
      <c r="M94" s="76">
        <v>0</v>
      </c>
      <c r="N94" s="77">
        <v>0</v>
      </c>
      <c r="O94" s="89">
        <f t="shared" si="10"/>
        <v>0</v>
      </c>
      <c r="P94" s="89">
        <f t="shared" si="7"/>
        <v>0</v>
      </c>
      <c r="Q94" s="89">
        <f t="shared" si="11"/>
        <v>0</v>
      </c>
      <c r="R94" s="89">
        <f t="shared" si="8"/>
        <v>0</v>
      </c>
      <c r="S94" s="89">
        <f t="shared" si="12"/>
        <v>0</v>
      </c>
      <c r="T94" s="89">
        <f>SUM(M94*$T$1)*E94*F94</f>
        <v>0</v>
      </c>
      <c r="U94" s="89">
        <f t="shared" si="13"/>
        <v>0</v>
      </c>
    </row>
    <row r="95" spans="1:21" hidden="1">
      <c r="A95" s="86">
        <v>0</v>
      </c>
      <c r="B95" s="87" t="s">
        <v>219</v>
      </c>
      <c r="C95" s="88"/>
      <c r="D95" s="82">
        <f t="shared" si="9"/>
        <v>0</v>
      </c>
      <c r="E95" s="76">
        <v>1</v>
      </c>
      <c r="F95" s="83">
        <v>1</v>
      </c>
      <c r="G95" s="76">
        <v>1</v>
      </c>
      <c r="H95" s="75">
        <v>0</v>
      </c>
      <c r="I95" s="74">
        <v>0</v>
      </c>
      <c r="J95" s="75">
        <v>0</v>
      </c>
      <c r="K95" s="74">
        <v>0</v>
      </c>
      <c r="L95" s="75">
        <v>0</v>
      </c>
      <c r="M95" s="76">
        <v>0</v>
      </c>
      <c r="N95" s="77">
        <v>0</v>
      </c>
      <c r="O95" s="89">
        <f t="shared" si="10"/>
        <v>0</v>
      </c>
      <c r="P95" s="89">
        <f t="shared" si="7"/>
        <v>0</v>
      </c>
      <c r="Q95" s="89">
        <f t="shared" si="11"/>
        <v>0</v>
      </c>
      <c r="R95" s="89">
        <f t="shared" si="8"/>
        <v>0</v>
      </c>
      <c r="S95" s="89">
        <f t="shared" si="12"/>
        <v>0</v>
      </c>
      <c r="T95" s="89">
        <f>SUM(M95*$T$1)*E95*F95</f>
        <v>0</v>
      </c>
      <c r="U95" s="89">
        <f t="shared" si="13"/>
        <v>0</v>
      </c>
    </row>
    <row r="96" spans="1:21" hidden="1">
      <c r="A96" s="86">
        <v>0</v>
      </c>
      <c r="B96" s="87" t="s">
        <v>219</v>
      </c>
      <c r="C96" s="88"/>
      <c r="D96" s="82">
        <f t="shared" si="9"/>
        <v>0</v>
      </c>
      <c r="E96" s="76">
        <v>1</v>
      </c>
      <c r="F96" s="83">
        <v>1</v>
      </c>
      <c r="G96" s="76">
        <v>1</v>
      </c>
      <c r="H96" s="75">
        <v>0</v>
      </c>
      <c r="I96" s="74">
        <v>0</v>
      </c>
      <c r="J96" s="75">
        <v>0</v>
      </c>
      <c r="K96" s="74">
        <v>0</v>
      </c>
      <c r="L96" s="75">
        <v>0</v>
      </c>
      <c r="M96" s="76">
        <v>0</v>
      </c>
      <c r="N96" s="77">
        <v>0</v>
      </c>
      <c r="O96" s="89">
        <f t="shared" si="10"/>
        <v>0</v>
      </c>
      <c r="P96" s="89">
        <f t="shared" si="7"/>
        <v>0</v>
      </c>
      <c r="Q96" s="89">
        <f t="shared" si="11"/>
        <v>0</v>
      </c>
      <c r="R96" s="89">
        <f t="shared" si="8"/>
        <v>0</v>
      </c>
      <c r="S96" s="89">
        <f t="shared" si="12"/>
        <v>0</v>
      </c>
      <c r="T96" s="89">
        <f>SUM(M96*T93)*E96*F96</f>
        <v>0</v>
      </c>
      <c r="U96" s="89">
        <f t="shared" si="13"/>
        <v>0</v>
      </c>
    </row>
    <row r="97" spans="1:21" hidden="1">
      <c r="A97" s="86">
        <v>0</v>
      </c>
      <c r="B97" s="87" t="s">
        <v>219</v>
      </c>
      <c r="C97" s="88"/>
      <c r="D97" s="82">
        <f t="shared" si="9"/>
        <v>0</v>
      </c>
      <c r="E97" s="76">
        <v>1</v>
      </c>
      <c r="F97" s="83">
        <v>1</v>
      </c>
      <c r="G97" s="76">
        <v>1</v>
      </c>
      <c r="H97" s="75">
        <v>0</v>
      </c>
      <c r="I97" s="74">
        <v>0</v>
      </c>
      <c r="J97" s="75">
        <v>0</v>
      </c>
      <c r="K97" s="74">
        <v>0</v>
      </c>
      <c r="L97" s="75">
        <v>0</v>
      </c>
      <c r="M97" s="76">
        <v>0</v>
      </c>
      <c r="N97" s="77">
        <v>0</v>
      </c>
      <c r="O97" s="89">
        <f t="shared" si="10"/>
        <v>0</v>
      </c>
      <c r="P97" s="89">
        <f t="shared" si="7"/>
        <v>0</v>
      </c>
      <c r="Q97" s="89">
        <f t="shared" si="11"/>
        <v>0</v>
      </c>
      <c r="R97" s="89">
        <f t="shared" si="8"/>
        <v>0</v>
      </c>
      <c r="S97" s="89">
        <f t="shared" si="12"/>
        <v>0</v>
      </c>
      <c r="T97" s="89">
        <f>SUM(M97*$T$1)*E97*F97</f>
        <v>0</v>
      </c>
      <c r="U97" s="89">
        <f t="shared" si="13"/>
        <v>0</v>
      </c>
    </row>
    <row r="98" spans="1:21" hidden="1">
      <c r="A98" s="86">
        <v>0</v>
      </c>
      <c r="B98" s="87" t="s">
        <v>219</v>
      </c>
      <c r="C98" s="88"/>
      <c r="D98" s="82">
        <f t="shared" si="9"/>
        <v>0</v>
      </c>
      <c r="E98" s="76">
        <v>1</v>
      </c>
      <c r="F98" s="83">
        <v>1</v>
      </c>
      <c r="G98" s="76">
        <v>1</v>
      </c>
      <c r="H98" s="75">
        <v>0</v>
      </c>
      <c r="I98" s="74">
        <v>0</v>
      </c>
      <c r="J98" s="75">
        <v>0</v>
      </c>
      <c r="K98" s="74">
        <v>0</v>
      </c>
      <c r="L98" s="75">
        <v>0</v>
      </c>
      <c r="M98" s="76">
        <v>0</v>
      </c>
      <c r="N98" s="77">
        <v>0</v>
      </c>
      <c r="O98" s="89">
        <f t="shared" si="10"/>
        <v>0</v>
      </c>
      <c r="P98" s="89">
        <f t="shared" si="7"/>
        <v>0</v>
      </c>
      <c r="Q98" s="89">
        <f t="shared" si="11"/>
        <v>0</v>
      </c>
      <c r="R98" s="89">
        <f t="shared" si="8"/>
        <v>0</v>
      </c>
      <c r="S98" s="89">
        <f t="shared" si="12"/>
        <v>0</v>
      </c>
      <c r="T98" s="89">
        <f>SUM(M98*$T$1)*E98*F98</f>
        <v>0</v>
      </c>
      <c r="U98" s="89">
        <f t="shared" si="13"/>
        <v>0</v>
      </c>
    </row>
    <row r="99" spans="1:21" hidden="1">
      <c r="A99" s="86">
        <v>0</v>
      </c>
      <c r="B99" s="87" t="s">
        <v>219</v>
      </c>
      <c r="C99" s="88"/>
      <c r="D99" s="82">
        <f t="shared" si="9"/>
        <v>0</v>
      </c>
      <c r="E99" s="76">
        <v>1</v>
      </c>
      <c r="F99" s="83">
        <v>1</v>
      </c>
      <c r="G99" s="76">
        <v>1</v>
      </c>
      <c r="H99" s="75">
        <v>0</v>
      </c>
      <c r="I99" s="74">
        <v>0</v>
      </c>
      <c r="J99" s="75">
        <v>0</v>
      </c>
      <c r="K99" s="74">
        <v>0</v>
      </c>
      <c r="L99" s="75">
        <v>0</v>
      </c>
      <c r="M99" s="76">
        <v>0</v>
      </c>
      <c r="N99" s="77">
        <v>0</v>
      </c>
      <c r="O99" s="89">
        <f t="shared" si="10"/>
        <v>0</v>
      </c>
      <c r="P99" s="89">
        <f t="shared" si="7"/>
        <v>0</v>
      </c>
      <c r="Q99" s="89">
        <f t="shared" si="11"/>
        <v>0</v>
      </c>
      <c r="R99" s="89">
        <f t="shared" si="8"/>
        <v>0</v>
      </c>
      <c r="S99" s="89">
        <f t="shared" si="12"/>
        <v>0</v>
      </c>
      <c r="T99" s="89">
        <f>SUM(M99*T96)*E99*F99</f>
        <v>0</v>
      </c>
      <c r="U99" s="89">
        <f t="shared" si="13"/>
        <v>0</v>
      </c>
    </row>
    <row r="100" spans="1:21" ht="13.9" hidden="1" thickBot="1">
      <c r="A100" s="73">
        <v>0</v>
      </c>
      <c r="B100" s="1" t="s">
        <v>219</v>
      </c>
      <c r="D100" s="84">
        <f t="shared" si="9"/>
        <v>0</v>
      </c>
      <c r="E100" s="80">
        <v>1</v>
      </c>
      <c r="F100" s="85">
        <v>1</v>
      </c>
      <c r="G100" s="80">
        <v>1</v>
      </c>
      <c r="H100" s="79">
        <v>0</v>
      </c>
      <c r="I100" s="78">
        <v>0</v>
      </c>
      <c r="J100" s="79">
        <v>0</v>
      </c>
      <c r="K100" s="78">
        <v>0</v>
      </c>
      <c r="L100" s="79">
        <v>0</v>
      </c>
      <c r="M100" s="80">
        <v>0</v>
      </c>
      <c r="N100" s="81">
        <v>0</v>
      </c>
      <c r="O100" s="67">
        <f t="shared" si="10"/>
        <v>0</v>
      </c>
      <c r="P100" s="89">
        <f t="shared" si="7"/>
        <v>0</v>
      </c>
      <c r="Q100" s="67">
        <f t="shared" si="11"/>
        <v>0</v>
      </c>
      <c r="R100" s="107">
        <f>(((K100*(G100-2))*F100)*E100)+(((K100*0.75)*2)*F100*E100)</f>
        <v>0</v>
      </c>
      <c r="S100" s="67">
        <f t="shared" si="12"/>
        <v>0</v>
      </c>
      <c r="T100" s="67">
        <f>SUM(M100*$T$1)*E100*F100</f>
        <v>0</v>
      </c>
      <c r="U100" s="67">
        <f t="shared" si="13"/>
        <v>0</v>
      </c>
    </row>
    <row r="101" spans="1:21">
      <c r="H101" s="66"/>
      <c r="I101" s="66"/>
      <c r="J101" s="66"/>
      <c r="K101" s="66"/>
      <c r="L101" s="66"/>
      <c r="N101" s="66"/>
      <c r="O101" s="67"/>
      <c r="P101" s="67"/>
      <c r="Q101" s="67"/>
      <c r="R101" s="67"/>
      <c r="S101" s="67"/>
      <c r="T101" s="67"/>
      <c r="U101" s="67"/>
    </row>
    <row r="102" spans="1:21">
      <c r="H102" s="66"/>
      <c r="I102" s="66"/>
      <c r="J102" s="66"/>
      <c r="K102" s="66"/>
      <c r="L102" s="66"/>
      <c r="N102" s="66"/>
      <c r="O102" s="67"/>
      <c r="P102" s="67"/>
      <c r="Q102" s="67"/>
      <c r="R102" s="67"/>
      <c r="S102" s="67"/>
      <c r="T102" s="67"/>
      <c r="U102" s="67"/>
    </row>
    <row r="103" spans="1:21">
      <c r="H103" s="66"/>
      <c r="I103" s="66"/>
      <c r="J103" s="66"/>
      <c r="K103" s="66"/>
      <c r="L103" s="66"/>
      <c r="N103" s="66"/>
      <c r="O103" s="67"/>
      <c r="P103" s="67"/>
      <c r="Q103" s="67"/>
      <c r="R103" s="67"/>
      <c r="S103" s="67"/>
      <c r="T103" s="67"/>
      <c r="U103" s="67"/>
    </row>
    <row r="104" spans="1:21">
      <c r="H104" s="66"/>
      <c r="I104" s="66"/>
      <c r="J104" s="66"/>
      <c r="K104" s="66"/>
      <c r="L104" s="66"/>
      <c r="N104" s="66"/>
      <c r="O104" s="67"/>
      <c r="P104" s="67"/>
      <c r="Q104" s="67"/>
      <c r="R104" s="67"/>
      <c r="S104" s="67"/>
      <c r="T104" s="67"/>
      <c r="U104" s="67"/>
    </row>
    <row r="105" spans="1:21">
      <c r="H105" s="66"/>
      <c r="I105" s="66"/>
      <c r="J105" s="66"/>
      <c r="K105" s="66"/>
      <c r="L105" s="66"/>
      <c r="N105" s="66"/>
      <c r="O105" s="67"/>
      <c r="P105" s="67"/>
      <c r="Q105" s="67"/>
      <c r="R105" s="67"/>
      <c r="S105" s="67"/>
      <c r="T105" s="67"/>
      <c r="U105" s="67"/>
    </row>
    <row r="106" spans="1:21">
      <c r="H106" s="66"/>
      <c r="I106" s="66"/>
      <c r="J106" s="66"/>
      <c r="K106" s="66"/>
      <c r="L106" s="66"/>
      <c r="N106" s="66"/>
      <c r="O106" s="67"/>
      <c r="P106" s="67"/>
      <c r="Q106" s="67"/>
      <c r="R106" s="67"/>
      <c r="S106" s="67"/>
      <c r="T106" s="67"/>
      <c r="U106" s="67"/>
    </row>
    <row r="107" spans="1:21">
      <c r="H107" s="66"/>
      <c r="I107" s="66"/>
      <c r="J107" s="66"/>
      <c r="K107" s="66"/>
      <c r="L107" s="66"/>
      <c r="N107" s="66"/>
      <c r="O107" s="67"/>
      <c r="P107" s="67"/>
      <c r="Q107" s="67"/>
      <c r="R107" s="67"/>
      <c r="S107" s="67"/>
      <c r="T107" s="67"/>
      <c r="U107" s="67"/>
    </row>
    <row r="108" spans="1:21">
      <c r="H108" s="66"/>
      <c r="I108" s="66"/>
      <c r="J108" s="66"/>
      <c r="K108" s="66"/>
      <c r="L108" s="66"/>
      <c r="N108" s="66"/>
      <c r="O108" s="67"/>
      <c r="P108" s="67"/>
      <c r="Q108" s="67"/>
      <c r="R108" s="67"/>
      <c r="S108" s="67"/>
      <c r="T108" s="67"/>
      <c r="U108" s="67"/>
    </row>
    <row r="109" spans="1:21">
      <c r="H109" s="66"/>
      <c r="I109" s="66"/>
      <c r="J109" s="66"/>
      <c r="K109" s="66"/>
      <c r="L109" s="66"/>
      <c r="N109" s="66"/>
      <c r="O109" s="67"/>
      <c r="P109" s="67"/>
      <c r="Q109" s="67"/>
      <c r="R109" s="67"/>
      <c r="S109" s="67"/>
      <c r="T109" s="67"/>
      <c r="U109" s="67"/>
    </row>
    <row r="110" spans="1:21">
      <c r="H110" s="66"/>
      <c r="I110" s="66"/>
      <c r="J110" s="66"/>
      <c r="K110" s="66"/>
      <c r="L110" s="66"/>
      <c r="N110" s="66"/>
      <c r="O110" s="67"/>
      <c r="P110" s="67"/>
      <c r="Q110" s="67"/>
      <c r="R110" s="67"/>
      <c r="S110" s="67"/>
      <c r="T110" s="67"/>
      <c r="U110" s="67"/>
    </row>
    <row r="111" spans="1:21">
      <c r="H111" s="66"/>
      <c r="I111" s="66"/>
      <c r="J111" s="66"/>
      <c r="K111" s="66"/>
      <c r="L111" s="66"/>
      <c r="N111" s="66"/>
      <c r="O111" s="67"/>
      <c r="P111" s="67"/>
      <c r="Q111" s="67"/>
      <c r="R111" s="67"/>
      <c r="S111" s="67"/>
      <c r="T111" s="67"/>
      <c r="U111" s="67"/>
    </row>
    <row r="112" spans="1:21">
      <c r="H112" s="66"/>
      <c r="I112" s="66"/>
      <c r="J112" s="66"/>
      <c r="K112" s="66"/>
      <c r="L112" s="66"/>
      <c r="N112" s="66"/>
      <c r="O112" s="67"/>
      <c r="P112" s="67"/>
      <c r="Q112" s="67"/>
      <c r="R112" s="67"/>
      <c r="S112" s="67"/>
      <c r="T112" s="67"/>
      <c r="U112" s="67"/>
    </row>
    <row r="113" spans="8:21">
      <c r="H113" s="66"/>
      <c r="I113" s="66"/>
      <c r="J113" s="66"/>
      <c r="K113" s="66"/>
      <c r="L113" s="66"/>
      <c r="N113" s="66"/>
      <c r="O113" s="67"/>
      <c r="P113" s="67"/>
      <c r="Q113" s="67"/>
      <c r="R113" s="67"/>
      <c r="S113" s="67"/>
      <c r="T113" s="67"/>
      <c r="U113" s="67"/>
    </row>
    <row r="114" spans="8:21">
      <c r="H114" s="66"/>
      <c r="I114" s="66"/>
      <c r="J114" s="66"/>
      <c r="K114" s="66"/>
      <c r="L114" s="66"/>
      <c r="N114" s="66"/>
      <c r="O114" s="67"/>
      <c r="P114" s="67"/>
      <c r="Q114" s="67"/>
      <c r="R114" s="67"/>
      <c r="S114" s="67"/>
      <c r="T114" s="67"/>
      <c r="U114" s="67"/>
    </row>
    <row r="115" spans="8:21">
      <c r="H115" s="66"/>
      <c r="I115" s="66"/>
      <c r="J115" s="66"/>
      <c r="K115" s="66"/>
      <c r="L115" s="66"/>
      <c r="N115" s="66"/>
      <c r="O115" s="67"/>
      <c r="P115" s="67"/>
      <c r="Q115" s="67"/>
      <c r="R115" s="67"/>
      <c r="S115" s="67"/>
      <c r="T115" s="67"/>
      <c r="U115" s="67"/>
    </row>
    <row r="116" spans="8:21">
      <c r="H116" s="66"/>
      <c r="I116" s="66"/>
      <c r="J116" s="66"/>
      <c r="K116" s="66"/>
      <c r="L116" s="66"/>
      <c r="N116" s="66"/>
      <c r="O116" s="67"/>
      <c r="P116" s="67"/>
      <c r="Q116" s="67"/>
      <c r="R116" s="67"/>
      <c r="S116" s="67"/>
      <c r="T116" s="67"/>
      <c r="U116" s="67"/>
    </row>
    <row r="117" spans="8:21">
      <c r="H117" s="66"/>
      <c r="I117" s="66"/>
      <c r="J117" s="66"/>
      <c r="K117" s="66"/>
      <c r="L117" s="66"/>
      <c r="N117" s="66"/>
      <c r="O117" s="67"/>
      <c r="P117" s="67"/>
      <c r="Q117" s="67"/>
      <c r="R117" s="67"/>
      <c r="S117" s="67"/>
      <c r="T117" s="67"/>
      <c r="U117" s="67"/>
    </row>
    <row r="118" spans="8:21">
      <c r="H118" s="66"/>
      <c r="I118" s="66"/>
      <c r="J118" s="66"/>
      <c r="K118" s="66"/>
      <c r="L118" s="66"/>
      <c r="N118" s="66"/>
      <c r="O118" s="67"/>
      <c r="P118" s="67"/>
      <c r="Q118" s="67"/>
      <c r="R118" s="67"/>
      <c r="S118" s="67"/>
      <c r="T118" s="67"/>
      <c r="U118" s="67"/>
    </row>
    <row r="119" spans="8:21">
      <c r="H119" s="66"/>
      <c r="I119" s="66"/>
      <c r="J119" s="66"/>
      <c r="K119" s="66"/>
      <c r="L119" s="66"/>
      <c r="N119" s="66"/>
      <c r="O119" s="67"/>
      <c r="P119" s="67"/>
      <c r="Q119" s="67"/>
      <c r="R119" s="67"/>
      <c r="S119" s="67"/>
      <c r="T119" s="67"/>
      <c r="U119" s="67"/>
    </row>
    <row r="120" spans="8:21">
      <c r="H120" s="66"/>
      <c r="I120" s="66"/>
      <c r="J120" s="66"/>
      <c r="K120" s="66"/>
      <c r="L120" s="66"/>
      <c r="N120" s="66"/>
      <c r="O120" s="67"/>
      <c r="P120" s="67"/>
      <c r="Q120" s="67"/>
      <c r="R120" s="67"/>
      <c r="S120" s="67"/>
      <c r="T120" s="67"/>
      <c r="U120" s="67"/>
    </row>
    <row r="121" spans="8:21">
      <c r="H121" s="66"/>
      <c r="I121" s="66"/>
      <c r="J121" s="66"/>
      <c r="K121" s="66"/>
      <c r="L121" s="66"/>
      <c r="N121" s="66"/>
      <c r="O121" s="67"/>
      <c r="P121" s="67"/>
      <c r="Q121" s="67"/>
      <c r="R121" s="67"/>
      <c r="S121" s="67"/>
      <c r="T121" s="67"/>
      <c r="U121" s="67"/>
    </row>
    <row r="122" spans="8:21">
      <c r="H122" s="66"/>
      <c r="I122" s="66"/>
      <c r="J122" s="66"/>
      <c r="K122" s="66"/>
      <c r="L122" s="66"/>
      <c r="N122" s="66"/>
      <c r="O122" s="67"/>
      <c r="P122" s="67"/>
      <c r="Q122" s="67"/>
      <c r="R122" s="67"/>
      <c r="S122" s="67"/>
      <c r="T122" s="67"/>
      <c r="U122" s="67"/>
    </row>
    <row r="123" spans="8:21">
      <c r="H123" s="66"/>
      <c r="I123" s="66"/>
      <c r="J123" s="66"/>
      <c r="K123" s="66"/>
      <c r="L123" s="66"/>
      <c r="N123" s="66"/>
      <c r="O123" s="67"/>
      <c r="P123" s="67"/>
      <c r="Q123" s="67"/>
      <c r="R123" s="67"/>
      <c r="S123" s="67"/>
      <c r="T123" s="67"/>
      <c r="U123" s="67"/>
    </row>
    <row r="124" spans="8:21">
      <c r="H124" s="66"/>
      <c r="I124" s="66"/>
      <c r="J124" s="66"/>
      <c r="K124" s="66"/>
      <c r="L124" s="66"/>
      <c r="N124" s="66"/>
      <c r="O124" s="67"/>
      <c r="P124" s="67"/>
      <c r="Q124" s="67"/>
      <c r="R124" s="67"/>
      <c r="S124" s="67"/>
      <c r="T124" s="67"/>
      <c r="U124" s="67"/>
    </row>
    <row r="125" spans="8:21">
      <c r="H125" s="66"/>
      <c r="I125" s="66"/>
      <c r="J125" s="66"/>
      <c r="K125" s="66"/>
      <c r="L125" s="66"/>
      <c r="N125" s="66"/>
      <c r="O125" s="67"/>
      <c r="P125" s="67"/>
      <c r="Q125" s="67"/>
      <c r="R125" s="67"/>
      <c r="S125" s="67"/>
      <c r="T125" s="67"/>
      <c r="U125" s="67"/>
    </row>
    <row r="126" spans="8:21">
      <c r="H126" s="66"/>
      <c r="I126" s="66"/>
      <c r="J126" s="66"/>
      <c r="K126" s="66"/>
      <c r="L126" s="66"/>
      <c r="N126" s="66"/>
      <c r="O126" s="67"/>
      <c r="P126" s="67"/>
      <c r="Q126" s="67"/>
      <c r="R126" s="67"/>
      <c r="S126" s="67"/>
      <c r="T126" s="67"/>
      <c r="U126" s="67"/>
    </row>
    <row r="127" spans="8:21">
      <c r="H127" s="66"/>
      <c r="I127" s="66"/>
      <c r="J127" s="66"/>
      <c r="K127" s="66"/>
      <c r="L127" s="66"/>
      <c r="N127" s="66"/>
      <c r="O127" s="67"/>
      <c r="P127" s="67"/>
      <c r="Q127" s="67"/>
      <c r="R127" s="67"/>
      <c r="S127" s="67"/>
      <c r="T127" s="67"/>
      <c r="U127" s="67"/>
    </row>
    <row r="128" spans="8:21">
      <c r="H128" s="66"/>
      <c r="I128" s="66"/>
      <c r="J128" s="66"/>
      <c r="K128" s="66"/>
      <c r="L128" s="66"/>
      <c r="N128" s="66"/>
      <c r="O128" s="67"/>
      <c r="P128" s="67"/>
      <c r="Q128" s="67"/>
      <c r="R128" s="67"/>
      <c r="S128" s="67"/>
      <c r="T128" s="67"/>
      <c r="U128" s="67"/>
    </row>
    <row r="129" spans="8:21">
      <c r="H129" s="66"/>
      <c r="I129" s="66"/>
      <c r="J129" s="66"/>
      <c r="K129" s="66"/>
      <c r="L129" s="66"/>
      <c r="N129" s="66"/>
      <c r="O129" s="67"/>
      <c r="P129" s="67"/>
      <c r="Q129" s="67"/>
      <c r="R129" s="67"/>
      <c r="S129" s="67"/>
      <c r="T129" s="67"/>
      <c r="U129" s="67"/>
    </row>
    <row r="130" spans="8:21">
      <c r="H130" s="66"/>
      <c r="I130" s="66"/>
      <c r="J130" s="66"/>
      <c r="K130" s="66"/>
      <c r="L130" s="66"/>
      <c r="O130" s="67"/>
      <c r="P130" s="67"/>
      <c r="Q130" s="67"/>
      <c r="R130" s="67"/>
      <c r="S130" s="67"/>
      <c r="T130" s="67"/>
      <c r="U130" s="67"/>
    </row>
    <row r="131" spans="8:21">
      <c r="H131" s="66"/>
      <c r="I131" s="66"/>
      <c r="J131" s="66"/>
      <c r="K131" s="66"/>
      <c r="L131" s="66"/>
      <c r="O131" s="67"/>
      <c r="P131" s="67"/>
      <c r="Q131" s="67"/>
      <c r="R131" s="67"/>
      <c r="S131" s="67"/>
      <c r="T131" s="67"/>
      <c r="U131" s="67"/>
    </row>
    <row r="132" spans="8:21">
      <c r="H132" s="66"/>
      <c r="I132" s="66"/>
      <c r="J132" s="66"/>
      <c r="K132" s="66"/>
      <c r="L132" s="66"/>
      <c r="O132" s="67"/>
      <c r="P132" s="67"/>
      <c r="Q132" s="67"/>
      <c r="R132" s="67"/>
      <c r="S132" s="67"/>
      <c r="T132" s="67"/>
      <c r="U132" s="67"/>
    </row>
    <row r="133" spans="8:21">
      <c r="H133" s="66"/>
      <c r="I133" s="66"/>
      <c r="J133" s="66"/>
      <c r="K133" s="66"/>
      <c r="L133" s="66"/>
      <c r="O133" s="67"/>
      <c r="P133" s="67"/>
      <c r="Q133" s="67"/>
      <c r="R133" s="67"/>
      <c r="S133" s="67"/>
      <c r="T133" s="67"/>
      <c r="U133" s="67"/>
    </row>
    <row r="134" spans="8:21">
      <c r="H134" s="66"/>
      <c r="I134" s="66"/>
      <c r="J134" s="66"/>
      <c r="K134" s="66"/>
      <c r="L134" s="66"/>
      <c r="O134" s="67"/>
      <c r="P134" s="67"/>
      <c r="Q134" s="67"/>
      <c r="R134" s="67"/>
      <c r="S134" s="67"/>
      <c r="T134" s="67"/>
      <c r="U134" s="67"/>
    </row>
    <row r="135" spans="8:21">
      <c r="H135" s="66"/>
      <c r="I135" s="66"/>
      <c r="J135" s="66"/>
      <c r="K135" s="66"/>
      <c r="L135" s="66"/>
      <c r="O135" s="67"/>
      <c r="P135" s="67"/>
      <c r="Q135" s="67"/>
      <c r="R135" s="67"/>
      <c r="S135" s="67"/>
      <c r="T135" s="67"/>
      <c r="U135" s="67"/>
    </row>
    <row r="136" spans="8:21">
      <c r="H136" s="66"/>
      <c r="I136" s="66"/>
      <c r="J136" s="66"/>
      <c r="K136" s="66"/>
      <c r="L136" s="66"/>
      <c r="O136" s="67"/>
      <c r="P136" s="67"/>
      <c r="Q136" s="67"/>
      <c r="R136" s="67"/>
      <c r="S136" s="67"/>
      <c r="T136" s="67"/>
      <c r="U136" s="67"/>
    </row>
    <row r="137" spans="8:21">
      <c r="H137" s="66"/>
      <c r="I137" s="66"/>
      <c r="J137" s="66"/>
      <c r="K137" s="66"/>
      <c r="L137" s="66"/>
      <c r="O137" s="67"/>
      <c r="P137" s="67"/>
      <c r="Q137" s="67"/>
      <c r="R137" s="67"/>
      <c r="S137" s="67"/>
      <c r="T137" s="67"/>
      <c r="U137" s="67"/>
    </row>
    <row r="138" spans="8:21">
      <c r="H138" s="66"/>
      <c r="I138" s="66"/>
      <c r="J138" s="66"/>
      <c r="K138" s="66"/>
      <c r="L138" s="66"/>
      <c r="O138" s="67"/>
      <c r="P138" s="67"/>
      <c r="Q138" s="67"/>
      <c r="R138" s="67"/>
      <c r="S138" s="67"/>
      <c r="T138" s="67"/>
      <c r="U138" s="67"/>
    </row>
    <row r="139" spans="8:21">
      <c r="H139" s="66"/>
      <c r="I139" s="66"/>
      <c r="J139" s="66"/>
      <c r="K139" s="66"/>
      <c r="L139" s="66"/>
      <c r="O139" s="67"/>
      <c r="P139" s="67"/>
      <c r="Q139" s="67"/>
      <c r="R139" s="67"/>
      <c r="S139" s="67"/>
      <c r="T139" s="67"/>
      <c r="U139" s="67"/>
    </row>
    <row r="140" spans="8:21">
      <c r="H140" s="66"/>
      <c r="I140" s="66"/>
      <c r="J140" s="66"/>
      <c r="K140" s="66"/>
      <c r="L140" s="66"/>
      <c r="O140" s="67"/>
      <c r="P140" s="67"/>
      <c r="Q140" s="67"/>
      <c r="R140" s="67"/>
      <c r="S140" s="67"/>
      <c r="T140" s="67"/>
      <c r="U140" s="67"/>
    </row>
    <row r="141" spans="8:21">
      <c r="H141" s="66"/>
      <c r="I141" s="66"/>
      <c r="J141" s="66"/>
      <c r="K141" s="66"/>
      <c r="L141" s="66"/>
      <c r="O141" s="67"/>
      <c r="P141" s="67"/>
      <c r="Q141" s="67"/>
      <c r="R141" s="67"/>
      <c r="S141" s="67"/>
      <c r="T141" s="67"/>
      <c r="U141" s="67"/>
    </row>
    <row r="142" spans="8:21">
      <c r="H142" s="66"/>
      <c r="I142" s="66"/>
      <c r="J142" s="66"/>
      <c r="K142" s="66"/>
      <c r="L142" s="66"/>
      <c r="O142" s="67"/>
      <c r="P142" s="67"/>
      <c r="Q142" s="67"/>
      <c r="R142" s="67"/>
      <c r="S142" s="67"/>
      <c r="T142" s="67"/>
      <c r="U142" s="67"/>
    </row>
    <row r="143" spans="8:21">
      <c r="H143" s="66"/>
      <c r="I143" s="66"/>
      <c r="J143" s="66"/>
      <c r="K143" s="66"/>
      <c r="L143" s="66"/>
      <c r="O143" s="67"/>
      <c r="P143" s="67"/>
      <c r="Q143" s="67"/>
      <c r="R143" s="67"/>
      <c r="S143" s="67"/>
      <c r="T143" s="67"/>
      <c r="U143" s="67"/>
    </row>
    <row r="144" spans="8:21">
      <c r="H144" s="66"/>
      <c r="I144" s="66"/>
      <c r="J144" s="66"/>
      <c r="K144" s="66"/>
      <c r="L144" s="66"/>
      <c r="O144" s="67"/>
      <c r="P144" s="67"/>
      <c r="Q144" s="67"/>
      <c r="R144" s="67"/>
      <c r="S144" s="67"/>
      <c r="T144" s="67"/>
      <c r="U144" s="67"/>
    </row>
    <row r="145" spans="8:21">
      <c r="H145" s="66"/>
      <c r="I145" s="66"/>
      <c r="J145" s="66"/>
      <c r="K145" s="66"/>
      <c r="L145" s="66"/>
      <c r="O145" s="67"/>
      <c r="P145" s="67"/>
      <c r="Q145" s="67"/>
      <c r="R145" s="67"/>
      <c r="S145" s="67"/>
      <c r="T145" s="67"/>
      <c r="U145" s="67"/>
    </row>
    <row r="146" spans="8:21">
      <c r="H146" s="66"/>
      <c r="I146" s="66"/>
      <c r="J146" s="66"/>
      <c r="K146" s="66"/>
      <c r="L146" s="66"/>
      <c r="O146" s="67"/>
      <c r="P146" s="67"/>
      <c r="Q146" s="67"/>
      <c r="R146" s="67"/>
      <c r="S146" s="67"/>
      <c r="T146" s="67"/>
      <c r="U146" s="67"/>
    </row>
    <row r="147" spans="8:21">
      <c r="H147" s="66"/>
      <c r="I147" s="66"/>
      <c r="J147" s="66"/>
      <c r="K147" s="66"/>
      <c r="L147" s="66"/>
      <c r="O147" s="67"/>
      <c r="P147" s="67"/>
      <c r="Q147" s="67"/>
      <c r="R147" s="67"/>
      <c r="S147" s="67"/>
      <c r="T147" s="67"/>
      <c r="U147" s="67"/>
    </row>
    <row r="148" spans="8:21">
      <c r="H148" s="66"/>
      <c r="I148" s="66"/>
      <c r="J148" s="66"/>
      <c r="K148" s="66"/>
      <c r="L148" s="66"/>
      <c r="O148" s="67"/>
      <c r="P148" s="67"/>
      <c r="Q148" s="67"/>
      <c r="R148" s="67"/>
      <c r="S148" s="67"/>
      <c r="T148" s="67"/>
      <c r="U148" s="67"/>
    </row>
    <row r="149" spans="8:21">
      <c r="H149" s="66"/>
      <c r="I149" s="66"/>
      <c r="J149" s="66"/>
      <c r="K149" s="66"/>
      <c r="L149" s="66"/>
      <c r="O149" s="67"/>
      <c r="P149" s="67"/>
      <c r="Q149" s="67"/>
      <c r="R149" s="67"/>
      <c r="S149" s="67"/>
      <c r="T149" s="67"/>
      <c r="U149" s="67"/>
    </row>
    <row r="150" spans="8:21">
      <c r="H150" s="66"/>
      <c r="I150" s="66"/>
      <c r="J150" s="66"/>
      <c r="K150" s="66"/>
      <c r="L150" s="66"/>
      <c r="O150" s="67"/>
      <c r="P150" s="67"/>
      <c r="Q150" s="67"/>
      <c r="R150" s="67"/>
      <c r="S150" s="67"/>
      <c r="T150" s="67"/>
      <c r="U150" s="67"/>
    </row>
    <row r="151" spans="8:21">
      <c r="H151" s="66"/>
      <c r="I151" s="66"/>
      <c r="J151" s="66"/>
      <c r="K151" s="66"/>
      <c r="L151" s="66"/>
      <c r="O151" s="67"/>
      <c r="P151" s="67"/>
      <c r="Q151" s="67"/>
      <c r="R151" s="67"/>
      <c r="S151" s="67"/>
      <c r="T151" s="67"/>
      <c r="U151" s="67"/>
    </row>
    <row r="152" spans="8:21">
      <c r="H152" s="66"/>
      <c r="I152" s="66"/>
      <c r="J152" s="66"/>
      <c r="K152" s="66"/>
      <c r="L152" s="66"/>
      <c r="O152" s="67"/>
      <c r="P152" s="67"/>
      <c r="Q152" s="67"/>
      <c r="R152" s="67"/>
      <c r="S152" s="67"/>
      <c r="T152" s="67"/>
      <c r="U152" s="67"/>
    </row>
    <row r="153" spans="8:21">
      <c r="H153" s="66"/>
      <c r="I153" s="66"/>
      <c r="J153" s="66"/>
      <c r="K153" s="66"/>
      <c r="L153" s="66"/>
      <c r="O153" s="67"/>
      <c r="P153" s="67"/>
      <c r="Q153" s="67"/>
      <c r="R153" s="67"/>
      <c r="S153" s="67"/>
      <c r="T153" s="67"/>
      <c r="U153" s="67"/>
    </row>
    <row r="154" spans="8:21">
      <c r="H154" s="66"/>
      <c r="I154" s="66"/>
      <c r="J154" s="66"/>
      <c r="K154" s="66"/>
      <c r="L154" s="66"/>
      <c r="O154" s="67"/>
      <c r="P154" s="67"/>
      <c r="Q154" s="67"/>
      <c r="R154" s="67"/>
      <c r="S154" s="67"/>
      <c r="T154" s="67"/>
      <c r="U154" s="67"/>
    </row>
    <row r="155" spans="8:21">
      <c r="H155" s="66"/>
      <c r="I155" s="66"/>
      <c r="J155" s="66"/>
      <c r="K155" s="66"/>
      <c r="L155" s="66"/>
      <c r="O155" s="67"/>
      <c r="P155" s="67"/>
      <c r="Q155" s="67"/>
      <c r="R155" s="67"/>
      <c r="S155" s="67"/>
      <c r="T155" s="67"/>
      <c r="U155" s="67"/>
    </row>
    <row r="156" spans="8:21">
      <c r="H156" s="66"/>
      <c r="I156" s="66"/>
      <c r="J156" s="66"/>
      <c r="K156" s="66"/>
      <c r="L156" s="66"/>
      <c r="O156" s="67"/>
      <c r="P156" s="67"/>
      <c r="Q156" s="67"/>
      <c r="R156" s="67"/>
      <c r="S156" s="67"/>
      <c r="T156" s="67"/>
      <c r="U156" s="67"/>
    </row>
    <row r="157" spans="8:21">
      <c r="H157" s="66"/>
      <c r="I157" s="66"/>
      <c r="J157" s="66"/>
      <c r="K157" s="66"/>
      <c r="L157" s="66"/>
      <c r="O157" s="67"/>
      <c r="P157" s="67"/>
      <c r="Q157" s="67"/>
      <c r="R157" s="67"/>
      <c r="S157" s="67"/>
      <c r="T157" s="67"/>
      <c r="U157" s="67"/>
    </row>
    <row r="158" spans="8:21">
      <c r="H158" s="66"/>
      <c r="I158" s="66"/>
      <c r="J158" s="66"/>
      <c r="K158" s="66"/>
      <c r="L158" s="66"/>
      <c r="O158" s="67"/>
      <c r="P158" s="67"/>
      <c r="Q158" s="67"/>
      <c r="R158" s="67"/>
      <c r="S158" s="67"/>
      <c r="T158" s="67"/>
      <c r="U158" s="67"/>
    </row>
    <row r="159" spans="8:21">
      <c r="H159" s="66"/>
      <c r="I159" s="66"/>
      <c r="J159" s="66"/>
      <c r="K159" s="66"/>
      <c r="L159" s="66"/>
      <c r="O159" s="67"/>
      <c r="P159" s="67"/>
      <c r="Q159" s="67"/>
      <c r="R159" s="67"/>
      <c r="S159" s="67"/>
      <c r="T159" s="67"/>
      <c r="U159" s="67"/>
    </row>
    <row r="160" spans="8:21">
      <c r="H160" s="66"/>
      <c r="I160" s="66"/>
      <c r="J160" s="66"/>
      <c r="K160" s="66"/>
      <c r="L160" s="66"/>
      <c r="O160" s="67"/>
      <c r="P160" s="67"/>
      <c r="Q160" s="67"/>
      <c r="R160" s="67"/>
      <c r="S160" s="67"/>
      <c r="T160" s="67"/>
      <c r="U160" s="67"/>
    </row>
    <row r="161" spans="8:21">
      <c r="H161" s="66"/>
      <c r="I161" s="66"/>
      <c r="J161" s="66"/>
      <c r="K161" s="66"/>
      <c r="L161" s="66"/>
      <c r="O161" s="67"/>
      <c r="P161" s="67"/>
      <c r="Q161" s="67"/>
      <c r="R161" s="67"/>
      <c r="S161" s="67"/>
      <c r="T161" s="67"/>
      <c r="U161" s="67"/>
    </row>
    <row r="162" spans="8:21">
      <c r="H162" s="66"/>
      <c r="I162" s="66"/>
      <c r="J162" s="66"/>
      <c r="K162" s="66"/>
      <c r="L162" s="66"/>
      <c r="O162" s="67"/>
      <c r="P162" s="67"/>
      <c r="Q162" s="67"/>
      <c r="R162" s="67"/>
      <c r="S162" s="67"/>
      <c r="T162" s="67"/>
      <c r="U162" s="67"/>
    </row>
    <row r="163" spans="8:21">
      <c r="H163" s="66"/>
      <c r="I163" s="66"/>
      <c r="J163" s="66"/>
      <c r="K163" s="66"/>
      <c r="L163" s="66"/>
      <c r="O163" s="67"/>
      <c r="P163" s="67"/>
      <c r="Q163" s="67"/>
      <c r="R163" s="67"/>
      <c r="S163" s="67"/>
      <c r="T163" s="67"/>
      <c r="U163" s="67"/>
    </row>
    <row r="164" spans="8:21">
      <c r="H164" s="66"/>
      <c r="I164" s="66"/>
      <c r="J164" s="66"/>
      <c r="K164" s="66"/>
      <c r="L164" s="66"/>
      <c r="O164" s="67"/>
      <c r="P164" s="67"/>
      <c r="Q164" s="67"/>
      <c r="R164" s="67"/>
      <c r="S164" s="67"/>
      <c r="T164" s="67"/>
      <c r="U164" s="67"/>
    </row>
    <row r="165" spans="8:21">
      <c r="H165" s="66"/>
      <c r="I165" s="66"/>
      <c r="J165" s="66"/>
      <c r="K165" s="66"/>
      <c r="L165" s="66"/>
      <c r="O165" s="67"/>
      <c r="P165" s="67"/>
      <c r="Q165" s="67"/>
      <c r="R165" s="67"/>
      <c r="S165" s="67"/>
      <c r="T165" s="67"/>
      <c r="U165" s="67"/>
    </row>
    <row r="166" spans="8:21">
      <c r="H166" s="66"/>
      <c r="I166" s="66"/>
      <c r="J166" s="66"/>
      <c r="K166" s="66"/>
      <c r="L166" s="66"/>
      <c r="O166" s="67"/>
      <c r="P166" s="67"/>
      <c r="Q166" s="67"/>
      <c r="R166" s="67"/>
      <c r="S166" s="67"/>
      <c r="T166" s="67"/>
      <c r="U166" s="67"/>
    </row>
    <row r="167" spans="8:21">
      <c r="H167" s="66"/>
      <c r="I167" s="66"/>
      <c r="J167" s="66"/>
      <c r="K167" s="66"/>
      <c r="L167" s="66"/>
      <c r="O167" s="67"/>
      <c r="P167" s="67"/>
      <c r="Q167" s="67"/>
      <c r="R167" s="67"/>
      <c r="S167" s="67"/>
      <c r="T167" s="67"/>
      <c r="U167" s="67"/>
    </row>
    <row r="168" spans="8:21">
      <c r="H168" s="66"/>
      <c r="I168" s="66"/>
      <c r="J168" s="66"/>
      <c r="K168" s="66"/>
      <c r="L168" s="66"/>
      <c r="O168" s="67"/>
      <c r="P168" s="67"/>
      <c r="Q168" s="67"/>
      <c r="R168" s="67"/>
      <c r="S168" s="67"/>
      <c r="T168" s="67"/>
      <c r="U168" s="67"/>
    </row>
    <row r="169" spans="8:21">
      <c r="H169" s="66"/>
      <c r="I169" s="66"/>
      <c r="J169" s="66"/>
      <c r="K169" s="66"/>
      <c r="L169" s="66"/>
      <c r="O169" s="67"/>
      <c r="P169" s="67"/>
      <c r="Q169" s="67"/>
      <c r="R169" s="67"/>
      <c r="S169" s="67"/>
      <c r="T169" s="67"/>
      <c r="U169" s="67"/>
    </row>
    <row r="170" spans="8:21">
      <c r="H170" s="66"/>
      <c r="I170" s="66"/>
      <c r="J170" s="66"/>
      <c r="K170" s="66"/>
      <c r="L170" s="66"/>
      <c r="O170" s="67"/>
      <c r="P170" s="67"/>
      <c r="Q170" s="67"/>
      <c r="R170" s="67"/>
      <c r="S170" s="67"/>
      <c r="T170" s="67"/>
      <c r="U170" s="67"/>
    </row>
    <row r="171" spans="8:21">
      <c r="H171" s="66"/>
      <c r="I171" s="66"/>
      <c r="J171" s="66"/>
      <c r="K171" s="66"/>
      <c r="L171" s="66"/>
      <c r="O171" s="67"/>
      <c r="P171" s="67"/>
      <c r="Q171" s="67"/>
      <c r="R171" s="67"/>
      <c r="S171" s="67"/>
      <c r="T171" s="67"/>
      <c r="U171" s="67"/>
    </row>
    <row r="172" spans="8:21">
      <c r="H172" s="66"/>
      <c r="I172" s="66"/>
      <c r="J172" s="66"/>
      <c r="K172" s="66"/>
      <c r="L172" s="66"/>
      <c r="O172" s="67"/>
      <c r="P172" s="67"/>
      <c r="Q172" s="67"/>
      <c r="R172" s="67"/>
      <c r="S172" s="67"/>
      <c r="T172" s="67"/>
      <c r="U172" s="67"/>
    </row>
    <row r="173" spans="8:21">
      <c r="H173" s="66"/>
      <c r="I173" s="66"/>
      <c r="J173" s="66"/>
      <c r="K173" s="66"/>
      <c r="L173" s="66"/>
      <c r="O173" s="67"/>
      <c r="P173" s="67"/>
      <c r="Q173" s="67"/>
      <c r="R173" s="67"/>
      <c r="S173" s="67"/>
      <c r="T173" s="67"/>
      <c r="U173" s="67"/>
    </row>
    <row r="174" spans="8:21">
      <c r="H174" s="66"/>
      <c r="I174" s="66"/>
      <c r="J174" s="66"/>
      <c r="K174" s="66"/>
      <c r="L174" s="66"/>
      <c r="O174" s="67"/>
      <c r="P174" s="67"/>
      <c r="Q174" s="67"/>
      <c r="R174" s="67"/>
      <c r="S174" s="67"/>
      <c r="T174" s="67"/>
      <c r="U174" s="67"/>
    </row>
    <row r="175" spans="8:21">
      <c r="H175" s="66"/>
      <c r="I175" s="66"/>
      <c r="J175" s="66"/>
      <c r="K175" s="66"/>
      <c r="L175" s="66"/>
      <c r="O175" s="67"/>
      <c r="P175" s="67"/>
      <c r="Q175" s="67"/>
      <c r="R175" s="67"/>
      <c r="S175" s="67"/>
      <c r="T175" s="67"/>
      <c r="U175" s="67"/>
    </row>
    <row r="176" spans="8:21">
      <c r="H176" s="66"/>
      <c r="I176" s="66"/>
      <c r="J176" s="66"/>
      <c r="K176" s="66"/>
      <c r="L176" s="66"/>
      <c r="O176" s="67"/>
      <c r="P176" s="67"/>
      <c r="Q176" s="67"/>
      <c r="R176" s="67"/>
      <c r="S176" s="67"/>
      <c r="T176" s="67"/>
      <c r="U176" s="67"/>
    </row>
    <row r="177" spans="8:21">
      <c r="H177" s="66"/>
      <c r="I177" s="66"/>
      <c r="J177" s="66"/>
      <c r="K177" s="66"/>
      <c r="L177" s="66"/>
      <c r="O177" s="67"/>
      <c r="P177" s="67"/>
      <c r="Q177" s="67"/>
      <c r="R177" s="67"/>
      <c r="S177" s="67"/>
      <c r="T177" s="67"/>
      <c r="U177" s="67"/>
    </row>
    <row r="178" spans="8:21">
      <c r="H178" s="66"/>
      <c r="I178" s="66"/>
      <c r="J178" s="66"/>
      <c r="K178" s="66"/>
      <c r="L178" s="66"/>
      <c r="O178" s="67"/>
      <c r="P178" s="67"/>
      <c r="Q178" s="67"/>
      <c r="R178" s="67"/>
      <c r="S178" s="67"/>
      <c r="T178" s="67"/>
      <c r="U178" s="67"/>
    </row>
    <row r="179" spans="8:21">
      <c r="H179" s="66"/>
      <c r="I179" s="66"/>
      <c r="J179" s="66"/>
      <c r="K179" s="66"/>
      <c r="L179" s="66"/>
      <c r="O179" s="67"/>
      <c r="P179" s="67"/>
      <c r="Q179" s="67"/>
      <c r="R179" s="67"/>
      <c r="S179" s="67"/>
      <c r="T179" s="67"/>
      <c r="U179" s="67"/>
    </row>
    <row r="180" spans="8:21">
      <c r="H180" s="66"/>
      <c r="I180" s="66"/>
      <c r="J180" s="66"/>
      <c r="K180" s="66"/>
      <c r="L180" s="66"/>
      <c r="O180" s="67"/>
      <c r="P180" s="67"/>
      <c r="Q180" s="67"/>
      <c r="R180" s="67"/>
      <c r="S180" s="67"/>
      <c r="T180" s="67"/>
      <c r="U180" s="67"/>
    </row>
    <row r="181" spans="8:21">
      <c r="H181" s="66"/>
      <c r="I181" s="66"/>
      <c r="J181" s="66"/>
      <c r="K181" s="66"/>
      <c r="L181" s="66"/>
      <c r="O181" s="67"/>
      <c r="P181" s="67"/>
      <c r="Q181" s="67"/>
      <c r="R181" s="67"/>
      <c r="S181" s="67"/>
      <c r="T181" s="67"/>
      <c r="U181" s="67"/>
    </row>
    <row r="182" spans="8:21">
      <c r="H182" s="66"/>
      <c r="I182" s="66"/>
      <c r="J182" s="66"/>
      <c r="K182" s="66"/>
      <c r="L182" s="66"/>
      <c r="O182" s="67"/>
      <c r="P182" s="67"/>
      <c r="Q182" s="67"/>
      <c r="R182" s="67"/>
      <c r="S182" s="67"/>
      <c r="T182" s="67"/>
      <c r="U182" s="67"/>
    </row>
    <row r="183" spans="8:21">
      <c r="H183" s="66"/>
      <c r="I183" s="66"/>
      <c r="J183" s="66"/>
      <c r="K183" s="66"/>
      <c r="L183" s="66"/>
      <c r="O183" s="67"/>
      <c r="P183" s="67"/>
      <c r="Q183" s="67"/>
      <c r="R183" s="67"/>
      <c r="S183" s="67"/>
      <c r="T183" s="67"/>
      <c r="U183" s="67"/>
    </row>
    <row r="184" spans="8:21">
      <c r="H184" s="66"/>
      <c r="I184" s="66"/>
      <c r="J184" s="66"/>
      <c r="K184" s="66"/>
      <c r="L184" s="66"/>
      <c r="O184" s="67"/>
      <c r="P184" s="67"/>
      <c r="Q184" s="67"/>
      <c r="R184" s="67"/>
      <c r="S184" s="67"/>
      <c r="T184" s="67"/>
      <c r="U184" s="67"/>
    </row>
    <row r="185" spans="8:21">
      <c r="H185" s="66"/>
      <c r="I185" s="66"/>
      <c r="J185" s="66"/>
      <c r="K185" s="66"/>
      <c r="L185" s="66"/>
      <c r="O185" s="67"/>
      <c r="P185" s="67"/>
      <c r="Q185" s="67"/>
      <c r="R185" s="67"/>
      <c r="S185" s="67"/>
      <c r="T185" s="67"/>
      <c r="U185" s="67"/>
    </row>
    <row r="186" spans="8:21">
      <c r="H186" s="66"/>
      <c r="I186" s="66"/>
      <c r="J186" s="66"/>
      <c r="K186" s="66"/>
      <c r="L186" s="66"/>
      <c r="O186" s="67"/>
      <c r="P186" s="67"/>
      <c r="Q186" s="67"/>
      <c r="R186" s="67"/>
      <c r="S186" s="67"/>
      <c r="T186" s="67"/>
      <c r="U186" s="67"/>
    </row>
    <row r="187" spans="8:21">
      <c r="H187" s="66"/>
      <c r="I187" s="66"/>
      <c r="J187" s="66"/>
      <c r="K187" s="66"/>
      <c r="L187" s="66"/>
      <c r="O187" s="67"/>
      <c r="P187" s="67"/>
      <c r="Q187" s="67"/>
      <c r="R187" s="67"/>
      <c r="S187" s="67"/>
      <c r="T187" s="67"/>
      <c r="U187" s="67"/>
    </row>
    <row r="188" spans="8:21">
      <c r="H188" s="66"/>
      <c r="I188" s="66"/>
      <c r="J188" s="66"/>
      <c r="K188" s="66"/>
      <c r="L188" s="66"/>
    </row>
    <row r="189" spans="8:21">
      <c r="H189" s="66"/>
      <c r="I189" s="66"/>
      <c r="J189" s="66"/>
      <c r="K189" s="66"/>
      <c r="L189" s="66"/>
    </row>
    <row r="190" spans="8:21">
      <c r="H190" s="66"/>
      <c r="I190" s="66"/>
      <c r="J190" s="66"/>
      <c r="K190" s="66"/>
      <c r="L190" s="66"/>
    </row>
    <row r="191" spans="8:21">
      <c r="H191" s="66"/>
      <c r="I191" s="66"/>
      <c r="J191" s="66"/>
      <c r="K191" s="66"/>
      <c r="L191" s="66"/>
    </row>
    <row r="192" spans="8:21">
      <c r="H192" s="66"/>
      <c r="I192" s="66"/>
      <c r="J192" s="66"/>
      <c r="K192" s="66"/>
      <c r="L192" s="66"/>
    </row>
  </sheetData>
  <mergeCells count="2">
    <mergeCell ref="H3:N3"/>
    <mergeCell ref="O3:U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'Source-Protected'!$B$47:$B$49</xm:f>
          </x14:formula1>
          <xm:sqref>B5:B100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O189"/>
  <sheetViews>
    <sheetView workbookViewId="0">
      <pane ySplit="3" topLeftCell="A4" activePane="bottomLeft" state="frozen"/>
      <selection pane="bottomLeft" activeCell="B4" sqref="B4"/>
    </sheetView>
  </sheetViews>
  <sheetFormatPr defaultRowHeight="13.15"/>
  <cols>
    <col min="1" max="1" width="10.42578125" style="65" customWidth="1"/>
    <col min="2" max="2" width="27.42578125" customWidth="1"/>
    <col min="3" max="3" width="40.5703125" customWidth="1"/>
    <col min="4" max="5" width="10.42578125" style="65" customWidth="1"/>
    <col min="6" max="6" width="17.140625" style="65" customWidth="1"/>
    <col min="7" max="7" width="2.28515625" customWidth="1"/>
    <col min="8" max="8" width="24.85546875" bestFit="1" customWidth="1"/>
    <col min="9" max="14" width="10.42578125" customWidth="1"/>
  </cols>
  <sheetData>
    <row r="1" spans="1:15" ht="28.5" customHeight="1">
      <c r="A1" s="400" t="s">
        <v>220</v>
      </c>
      <c r="B1" s="400"/>
      <c r="C1" s="400"/>
      <c r="D1" s="400"/>
      <c r="E1" s="400"/>
      <c r="F1" s="400"/>
      <c r="G1" s="169"/>
      <c r="H1" s="169"/>
      <c r="I1" s="169"/>
      <c r="J1" s="169"/>
      <c r="K1" s="169"/>
      <c r="L1" s="169"/>
    </row>
    <row r="2" spans="1:15" ht="17.25" customHeight="1" thickBot="1">
      <c r="A2" s="109" t="s">
        <v>221</v>
      </c>
    </row>
    <row r="3" spans="1:15" s="70" customFormat="1" ht="13.9" thickBot="1">
      <c r="A3" s="105" t="s">
        <v>204</v>
      </c>
      <c r="B3" s="106" t="s">
        <v>222</v>
      </c>
      <c r="C3" s="106" t="s">
        <v>223</v>
      </c>
      <c r="D3" s="99" t="s">
        <v>224</v>
      </c>
      <c r="E3" s="99" t="s">
        <v>225</v>
      </c>
      <c r="F3" s="101" t="s">
        <v>226</v>
      </c>
      <c r="H3" s="114" t="s">
        <v>222</v>
      </c>
      <c r="I3" s="170" t="s">
        <v>170</v>
      </c>
      <c r="J3" s="170" t="s">
        <v>171</v>
      </c>
      <c r="K3" s="170" t="s">
        <v>172</v>
      </c>
      <c r="L3" s="170" t="s">
        <v>173</v>
      </c>
      <c r="M3" s="170" t="s">
        <v>174</v>
      </c>
      <c r="N3" s="170" t="s">
        <v>175</v>
      </c>
    </row>
    <row r="4" spans="1:15" ht="15" customHeight="1">
      <c r="A4" s="154">
        <v>0</v>
      </c>
      <c r="B4" s="155" t="s">
        <v>227</v>
      </c>
      <c r="C4" s="155"/>
      <c r="D4" s="156">
        <v>0</v>
      </c>
      <c r="E4" s="157">
        <v>0</v>
      </c>
      <c r="F4" s="158">
        <f>D4*E4</f>
        <v>0</v>
      </c>
      <c r="H4" s="174" t="s">
        <v>228</v>
      </c>
      <c r="I4" s="171">
        <f>SUMIFS($F$4:$F$119,$A$4:$A$119,1,$B$4:$B$119,"Animal Purchases")</f>
        <v>0</v>
      </c>
      <c r="J4" s="171">
        <f>SUMIFS($F$4:$F$119,$A$4:$A$119,2,$B$4:$B$119,"Animal Purchases")</f>
        <v>0</v>
      </c>
      <c r="K4" s="171">
        <f>SUMIFS($F$4:$F$119,$A$4:$A$119,3,$B$4:$B$119,"Animal Purchases")</f>
        <v>0</v>
      </c>
      <c r="L4" s="171">
        <f>SUMIFS($F$4:$F$119,$A$4:$A$119,4,$B$4:$B$119,"Animal Purchases")</f>
        <v>0</v>
      </c>
      <c r="M4" s="171">
        <f>SUMIFS($F$4:$F$119,$A$4:$A$119,5,$B$4:$B$119,"Animal Purchases")</f>
        <v>0</v>
      </c>
      <c r="N4" s="172">
        <f>SUM(I4:M4)</f>
        <v>0</v>
      </c>
    </row>
    <row r="5" spans="1:15">
      <c r="A5" s="159">
        <v>0</v>
      </c>
      <c r="B5" s="160" t="s">
        <v>227</v>
      </c>
      <c r="C5" s="160"/>
      <c r="D5" s="161">
        <v>0</v>
      </c>
      <c r="E5" s="162">
        <v>0</v>
      </c>
      <c r="F5" s="163">
        <f>D5*E5</f>
        <v>0</v>
      </c>
      <c r="H5" s="174" t="s">
        <v>229</v>
      </c>
      <c r="I5" s="171">
        <f>SUMIFS($F$4:$F$119,$A$4:$A$119,1,$B$4:$B$119,"Animal Per Diem")</f>
        <v>0</v>
      </c>
      <c r="J5" s="171">
        <f>SUMIFS($F$4:$F$119,$A$4:$A$119,2,$B$4:$B$119,"Animal Per Diem")</f>
        <v>0</v>
      </c>
      <c r="K5" s="171">
        <f>SUMIFS($F$4:$F$119,$A$4:$A$119,3,$B$4:$B$119,"Animal Per Diem")</f>
        <v>0</v>
      </c>
      <c r="L5" s="171">
        <f>SUMIFS($F$4:$F$119,$A$4:$A$119,4,$B$4:$B$119,"Animal Per Diem")</f>
        <v>0</v>
      </c>
      <c r="M5" s="171">
        <f>SUMIFS($F$4:$F$119,$A$4:$A$119,5,$B$4:$B$119,"Animal Per Diem")</f>
        <v>0</v>
      </c>
      <c r="N5" s="172">
        <f t="shared" ref="N5:N16" si="0">SUM(I5:M5)</f>
        <v>0</v>
      </c>
      <c r="O5" s="69"/>
    </row>
    <row r="6" spans="1:15">
      <c r="A6" s="159">
        <v>0</v>
      </c>
      <c r="B6" s="160" t="s">
        <v>227</v>
      </c>
      <c r="C6" s="160"/>
      <c r="D6" s="161">
        <v>0</v>
      </c>
      <c r="E6" s="162">
        <v>0</v>
      </c>
      <c r="F6" s="163">
        <f>D6*E6</f>
        <v>0</v>
      </c>
      <c r="H6" s="174" t="s">
        <v>62</v>
      </c>
      <c r="I6" s="171">
        <f>SUMIFS($F$4:$F$119,$A$4:$A$119,1,$B$4:$B$119,"Consultant Services")</f>
        <v>0</v>
      </c>
      <c r="J6" s="171">
        <f>SUMIFS($F$4:$F$119,$A$4:$A$119,2,$B$4:$B$119,"Consultant Services")</f>
        <v>0</v>
      </c>
      <c r="K6" s="171">
        <f>SUMIFS($F$4:$F$119,$A$4:$A$119,3,$B$4:$B$119,"Consultant Services")</f>
        <v>0</v>
      </c>
      <c r="L6" s="171">
        <f>SUMIFS($F$4:$F$119,$A$4:$A$119,4,$B$4:$B$119,"Consultant Services")</f>
        <v>0</v>
      </c>
      <c r="M6" s="171">
        <f>SUMIFS($F$4:$F$119,$A$4:$A$119,5,$B$4:$B$119,"Consultant Services")</f>
        <v>0</v>
      </c>
      <c r="N6" s="172">
        <f t="shared" si="0"/>
        <v>0</v>
      </c>
      <c r="O6" s="69"/>
    </row>
    <row r="7" spans="1:15">
      <c r="A7" s="159">
        <v>0</v>
      </c>
      <c r="B7" s="160" t="s">
        <v>227</v>
      </c>
      <c r="C7" s="160"/>
      <c r="D7" s="161">
        <v>0</v>
      </c>
      <c r="E7" s="162">
        <v>0</v>
      </c>
      <c r="F7" s="163">
        <f>D7*E7</f>
        <v>0</v>
      </c>
      <c r="H7" s="174" t="s">
        <v>230</v>
      </c>
      <c r="I7" s="171">
        <f>SUMIFS($F$4:$F$119,$A$4:$A$119,1,$B$4:$B$119,"Equipment: Technical/Lab")</f>
        <v>0</v>
      </c>
      <c r="J7" s="171">
        <f>SUMIFS($F$4:$F$119,$A$4:$A$119,2,$B$4:$B$119,"Equipment: Technical/Lab")</f>
        <v>0</v>
      </c>
      <c r="K7" s="171">
        <f>SUMIFS($F$4:$F$119,$A$4:$A$119,3,$B$4:$B$119,"Equipment: Technical/Lab")</f>
        <v>0</v>
      </c>
      <c r="L7" s="171">
        <f>SUMIFS($F$4:$F$119,$A$4:$A$119,4,$B$4:$B$119,"Equipment: Technical/Lab")</f>
        <v>0</v>
      </c>
      <c r="M7" s="171">
        <f>SUMIFS($F$4:$F$119,$A$4:$A$119,5,$B$4:$B$119,"Equipment: Technical/Lab")</f>
        <v>0</v>
      </c>
      <c r="N7" s="172">
        <f t="shared" si="0"/>
        <v>0</v>
      </c>
    </row>
    <row r="8" spans="1:15">
      <c r="A8" s="159">
        <v>0</v>
      </c>
      <c r="B8" s="160" t="s">
        <v>227</v>
      </c>
      <c r="C8" s="160"/>
      <c r="D8" s="161">
        <v>0</v>
      </c>
      <c r="E8" s="162">
        <v>0</v>
      </c>
      <c r="F8" s="163">
        <f t="shared" ref="F8:F55" si="1">D8*E8</f>
        <v>0</v>
      </c>
      <c r="H8" s="174" t="s">
        <v>231</v>
      </c>
      <c r="I8" s="171">
        <f>SUMIFS($F$4:$F$119,$A$4:$A$119,1,$B$4:$B$119,"Equipment: Specialized")</f>
        <v>0</v>
      </c>
      <c r="J8" s="171">
        <f>SUMIFS($F$4:$F$119,$A$4:$A$119,2,$B$4:$B$119,"Equipment: Specialized")</f>
        <v>0</v>
      </c>
      <c r="K8" s="171">
        <f>SUMIFS($F$4:$F$119,$A$4:$A$119,3,$B$4:$B$119,"Equipment: Specialized")</f>
        <v>0</v>
      </c>
      <c r="L8" s="171">
        <f>SUMIFS($F$4:$F$119,$A$4:$A$119,4,$B$4:$B$119,"Equipment: Specialized")</f>
        <v>0</v>
      </c>
      <c r="M8" s="171">
        <f>SUMIFS($F$4:$F$119,$A$4:$A$119,5,$B$4:$B$119,"Equipment: Specialized")</f>
        <v>0</v>
      </c>
      <c r="N8" s="172">
        <f t="shared" si="0"/>
        <v>0</v>
      </c>
    </row>
    <row r="9" spans="1:15">
      <c r="A9" s="159">
        <v>0</v>
      </c>
      <c r="B9" s="160" t="s">
        <v>227</v>
      </c>
      <c r="C9" s="160"/>
      <c r="D9" s="161">
        <v>0</v>
      </c>
      <c r="E9" s="162">
        <v>0</v>
      </c>
      <c r="F9" s="163">
        <f t="shared" si="1"/>
        <v>0</v>
      </c>
      <c r="H9" s="174" t="s">
        <v>232</v>
      </c>
      <c r="I9" s="171">
        <f>SUMIFS($F$4:$F$119,$A$4:$A$119,1,$B$4:$B$119,"Equipment: Servers &gt;$5K")</f>
        <v>0</v>
      </c>
      <c r="J9" s="171">
        <f>SUMIFS($F$4:$F$119,$A$4:$A$119,2,$B$4:$B$119,"Equipment: Servers &gt;$5K")</f>
        <v>0</v>
      </c>
      <c r="K9" s="171">
        <f>SUMIFS($F$4:$F$119,$A$4:$A$119,3,$B$4:$B$119,"Equipment: Servers &gt;$5K")</f>
        <v>0</v>
      </c>
      <c r="L9" s="171">
        <f>SUMIFS($F$4:$F$119,$A$4:$A$119,4,$B$4:$B$119,"Equipment: Servers &gt;$5K")</f>
        <v>0</v>
      </c>
      <c r="M9" s="171">
        <f>SUMIFS($F$4:$F$119,$A$4:$A$119,5,$B$4:$B$119,"Equipment: Servers &gt;$5K")</f>
        <v>0</v>
      </c>
      <c r="N9" s="172">
        <f t="shared" si="0"/>
        <v>0</v>
      </c>
    </row>
    <row r="10" spans="1:15">
      <c r="A10" s="159">
        <v>0</v>
      </c>
      <c r="B10" s="160" t="s">
        <v>227</v>
      </c>
      <c r="C10" s="160"/>
      <c r="D10" s="161">
        <v>0</v>
      </c>
      <c r="E10" s="162">
        <v>0</v>
      </c>
      <c r="F10" s="163">
        <f t="shared" si="1"/>
        <v>0</v>
      </c>
      <c r="H10" s="174" t="s">
        <v>233</v>
      </c>
      <c r="I10" s="171">
        <f>SUMIFS($F$4:$F$119,$A$4:$A$119,1,$B$4:$B$119,"Equipment: Other")</f>
        <v>0</v>
      </c>
      <c r="J10" s="171">
        <f>SUMIFS($F$4:$F$119,$A$4:$A$119,2,$B$4:$B$119,"Equipment: Other")</f>
        <v>0</v>
      </c>
      <c r="K10" s="171">
        <f>SUMIFS($F$4:$F$119,$A$4:$A$119,3,$B$4:$B$119,"Equipment: Other")</f>
        <v>0</v>
      </c>
      <c r="L10" s="171">
        <f>SUMIFS($F$4:$F$119,$A$4:$A$119,4,$B$4:$B$119,"Equipment: Other")</f>
        <v>0</v>
      </c>
      <c r="M10" s="171">
        <f>SUMIFS($F$4:$F$119,$A$4:$A$119,5,$B$4:$B$119,"Equipment: Other")</f>
        <v>0</v>
      </c>
      <c r="N10" s="172">
        <f t="shared" si="0"/>
        <v>0</v>
      </c>
    </row>
    <row r="11" spans="1:15">
      <c r="A11" s="159">
        <v>0</v>
      </c>
      <c r="B11" s="160" t="s">
        <v>227</v>
      </c>
      <c r="C11" s="160"/>
      <c r="D11" s="161">
        <v>0</v>
      </c>
      <c r="E11" s="162">
        <v>0</v>
      </c>
      <c r="F11" s="163">
        <f t="shared" si="1"/>
        <v>0</v>
      </c>
      <c r="H11" s="174" t="s">
        <v>234</v>
      </c>
      <c r="I11" s="171">
        <f>SUMIFS($F$4:$F$119,$A$4:$A$119,1,$B$4:$B$119,"M&amp;S: Tech/Proj/Lab")</f>
        <v>0</v>
      </c>
      <c r="J11" s="171">
        <f>SUMIFS($F$4:$F$119,$A$4:$A$119,2,$B$4:$B$119,"M&amp;S: Tech/Proj/Lab")</f>
        <v>0</v>
      </c>
      <c r="K11" s="171">
        <f>SUMIFS($F$4:$F$119,$A$4:$A$119,3,$B$4:$B$119,"M&amp;S: Tech/Proj/Lab")</f>
        <v>0</v>
      </c>
      <c r="L11" s="171">
        <f>SUMIFS($F$4:$F$119,$A$4:$A$119,4,$B$4:$B$119,"M&amp;S: Tech/Proj/Lab")</f>
        <v>0</v>
      </c>
      <c r="M11" s="171">
        <f>SUMIFS($F$4:$F$119,$A$4:$A$119,5,$B$4:$B$119,"M&amp;S: Tech/Proj/Lab")</f>
        <v>0</v>
      </c>
      <c r="N11" s="172">
        <f t="shared" si="0"/>
        <v>0</v>
      </c>
    </row>
    <row r="12" spans="1:15">
      <c r="A12" s="159">
        <v>0</v>
      </c>
      <c r="B12" s="160" t="s">
        <v>227</v>
      </c>
      <c r="C12" s="160"/>
      <c r="D12" s="161">
        <v>0</v>
      </c>
      <c r="E12" s="162">
        <v>0</v>
      </c>
      <c r="F12" s="163">
        <f t="shared" si="1"/>
        <v>0</v>
      </c>
      <c r="H12" s="174" t="s">
        <v>235</v>
      </c>
      <c r="I12" s="171">
        <f>SUMIFS($F$4:$F$119,$A$4:$A$119,1,$B$4:$B$119,"M&amp;S: Computers")</f>
        <v>0</v>
      </c>
      <c r="J12" s="171">
        <f>SUMIFS($F$4:$F$119,$A$4:$A$119,2,$B$4:$B$119,"M&amp;S: Computers")</f>
        <v>0</v>
      </c>
      <c r="K12" s="171">
        <f>SUMIFS($F$4:$F$119,$A$4:$A$119,3,$B$4:$B$119,"M&amp;S: Computers")</f>
        <v>0</v>
      </c>
      <c r="L12" s="171">
        <f>SUMIFS($F$4:$F$119,$A$4:$A$119,4,$B$4:$B$119,"M&amp;S: Computers")</f>
        <v>0</v>
      </c>
      <c r="M12" s="171">
        <f>SUMIFS($F$4:$F$119,$A$4:$A$119,5,$B$4:$B$119,"M&amp;S: Computers")</f>
        <v>0</v>
      </c>
      <c r="N12" s="172">
        <f t="shared" si="0"/>
        <v>0</v>
      </c>
    </row>
    <row r="13" spans="1:15">
      <c r="A13" s="159">
        <v>0</v>
      </c>
      <c r="B13" s="160" t="s">
        <v>227</v>
      </c>
      <c r="C13" s="160"/>
      <c r="D13" s="161">
        <v>0</v>
      </c>
      <c r="E13" s="162">
        <v>0</v>
      </c>
      <c r="F13" s="163">
        <f t="shared" si="1"/>
        <v>0</v>
      </c>
      <c r="H13" s="174" t="s">
        <v>236</v>
      </c>
      <c r="I13" s="171">
        <f>SUMIFS($F$4:$F$119,$A$4:$A$119,1,$B$4:$B$119,"M&amp;S: Other")</f>
        <v>0</v>
      </c>
      <c r="J13" s="171">
        <f>SUMIFS($F$4:$F$119,$A$4:$A$119,2,$B$4:$B$119,"M&amp;S: Other")</f>
        <v>0</v>
      </c>
      <c r="K13" s="171">
        <f>SUMIFS($F$4:$F$119,$A$4:$A$119,3,$B$4:$B$119,"M&amp;S: Other")</f>
        <v>0</v>
      </c>
      <c r="L13" s="171">
        <f>SUMIFS($F$4:$F$119,$A$4:$A$119,4,$B$4:$B$119,"M&amp;S: Other")</f>
        <v>0</v>
      </c>
      <c r="M13" s="171">
        <f>SUMIFS($F$4:$F$119,$A$4:$A$119,5,$B$4:$B$119,"M&amp;S: Other")</f>
        <v>0</v>
      </c>
      <c r="N13" s="172">
        <f t="shared" si="0"/>
        <v>0</v>
      </c>
    </row>
    <row r="14" spans="1:15">
      <c r="A14" s="159">
        <v>0</v>
      </c>
      <c r="B14" s="160" t="s">
        <v>227</v>
      </c>
      <c r="C14" s="160"/>
      <c r="D14" s="161">
        <v>0</v>
      </c>
      <c r="E14" s="162">
        <v>0</v>
      </c>
      <c r="F14" s="163">
        <f t="shared" si="1"/>
        <v>0</v>
      </c>
      <c r="H14" s="174" t="s">
        <v>237</v>
      </c>
      <c r="I14" s="171">
        <f>SUMIFS($F$4:$F$119,$A$4:$A$119,1,$B$4:$B$119,"Other")</f>
        <v>0</v>
      </c>
      <c r="J14" s="171">
        <f>SUMIFS($F$4:$F$119,$A$4:$A$119,2,$B$4:$B$119,"Other")</f>
        <v>0</v>
      </c>
      <c r="K14" s="171">
        <f>SUMIFS($F$4:$F$119,$A$4:$A$119,3,$B$4:$B$119,"Other")</f>
        <v>0</v>
      </c>
      <c r="L14" s="171">
        <f>SUMIFS($F$4:$F$119,$A$4:$A$119,4,$B$4:$B$119,"Other")</f>
        <v>0</v>
      </c>
      <c r="M14" s="171">
        <f>SUMIFS($F$4:$F$119,$A$4:$A$119,5,$B$4:$B$119,"Other")</f>
        <v>0</v>
      </c>
      <c r="N14" s="172">
        <f t="shared" si="0"/>
        <v>0</v>
      </c>
    </row>
    <row r="15" spans="1:15">
      <c r="A15" s="159">
        <v>0</v>
      </c>
      <c r="B15" s="160" t="s">
        <v>227</v>
      </c>
      <c r="C15" s="160"/>
      <c r="D15" s="161">
        <v>0</v>
      </c>
      <c r="E15" s="162">
        <v>0</v>
      </c>
      <c r="F15" s="163">
        <f t="shared" si="1"/>
        <v>0</v>
      </c>
      <c r="H15" s="174" t="s">
        <v>109</v>
      </c>
      <c r="I15" s="171">
        <f>SUMIFS($F$4:$F$119,$A$4:$A$119,1,$B$4:$B$119,"Research Subject Payments")</f>
        <v>0</v>
      </c>
      <c r="J15" s="171">
        <f>SUMIFS($F$4:$F$119,$A$4:$A$119,2,$B$4:$B$119,"Research Subject Payments")</f>
        <v>0</v>
      </c>
      <c r="K15" s="171">
        <f>SUMIFS($F$4:$F$119,$A$4:$A$119,3,$B$4:$B$119,"Research Subject Payments")</f>
        <v>0</v>
      </c>
      <c r="L15" s="171">
        <f>SUMIFS($F$4:$F$119,$A$4:$A$119,4,$B$4:$B$119,"Research Subject Payments")</f>
        <v>0</v>
      </c>
      <c r="M15" s="171">
        <f>SUMIFS($F$4:$F$119,$A$4:$A$119,5,$B$4:$B$119,"Research Subject Payments")</f>
        <v>0</v>
      </c>
      <c r="N15" s="172">
        <f t="shared" si="0"/>
        <v>0</v>
      </c>
    </row>
    <row r="16" spans="1:15">
      <c r="A16" s="159">
        <v>0</v>
      </c>
      <c r="B16" s="160" t="s">
        <v>227</v>
      </c>
      <c r="C16" s="160"/>
      <c r="D16" s="161">
        <v>0</v>
      </c>
      <c r="E16" s="162">
        <v>0</v>
      </c>
      <c r="F16" s="163">
        <f t="shared" si="1"/>
        <v>0</v>
      </c>
      <c r="H16" s="175" t="s">
        <v>238</v>
      </c>
      <c r="I16" s="173">
        <f>SUMIFS($F$4:$F$119,$A$4:$A$119,1,$B$4:$B$119,"Publications")</f>
        <v>0</v>
      </c>
      <c r="J16" s="173">
        <f>SUMIFS($F$4:$F$119,$A$4:$A$119,2,$B$4:$B$119,"Publications")</f>
        <v>0</v>
      </c>
      <c r="K16" s="173">
        <f>SUMIFS($F$4:$F$119,$A$4:$A$119,3,$B$4:$B$119,"Publications")</f>
        <v>0</v>
      </c>
      <c r="L16" s="173">
        <f>SUMIFS($F$4:$F$119,$A$4:$A$119,4,$B$4:$B$119,"Publications")</f>
        <v>0</v>
      </c>
      <c r="M16" s="173">
        <f>SUMIFS($F$4:$F$119,$A$4:$A$119,5,$B$4:$B$119,"Publications")</f>
        <v>0</v>
      </c>
      <c r="N16" s="172">
        <f t="shared" si="0"/>
        <v>0</v>
      </c>
    </row>
    <row r="17" spans="1:6">
      <c r="A17" s="159">
        <v>0</v>
      </c>
      <c r="B17" s="160" t="s">
        <v>227</v>
      </c>
      <c r="C17" s="160"/>
      <c r="D17" s="161">
        <v>0</v>
      </c>
      <c r="E17" s="162">
        <v>0</v>
      </c>
      <c r="F17" s="163">
        <f t="shared" si="1"/>
        <v>0</v>
      </c>
    </row>
    <row r="18" spans="1:6">
      <c r="A18" s="159">
        <v>0</v>
      </c>
      <c r="B18" s="160" t="s">
        <v>227</v>
      </c>
      <c r="C18" s="160"/>
      <c r="D18" s="161">
        <v>0</v>
      </c>
      <c r="E18" s="162">
        <v>0</v>
      </c>
      <c r="F18" s="163">
        <f t="shared" si="1"/>
        <v>0</v>
      </c>
    </row>
    <row r="19" spans="1:6">
      <c r="A19" s="159">
        <v>0</v>
      </c>
      <c r="B19" s="160" t="s">
        <v>227</v>
      </c>
      <c r="C19" s="160"/>
      <c r="D19" s="161">
        <v>0</v>
      </c>
      <c r="E19" s="162">
        <v>0</v>
      </c>
      <c r="F19" s="163">
        <f t="shared" si="1"/>
        <v>0</v>
      </c>
    </row>
    <row r="20" spans="1:6">
      <c r="A20" s="159">
        <v>0</v>
      </c>
      <c r="B20" s="160" t="s">
        <v>227</v>
      </c>
      <c r="C20" s="160"/>
      <c r="D20" s="161">
        <v>0</v>
      </c>
      <c r="E20" s="162">
        <v>0</v>
      </c>
      <c r="F20" s="163">
        <f t="shared" si="1"/>
        <v>0</v>
      </c>
    </row>
    <row r="21" spans="1:6">
      <c r="A21" s="159">
        <v>0</v>
      </c>
      <c r="B21" s="160" t="s">
        <v>227</v>
      </c>
      <c r="C21" s="160"/>
      <c r="D21" s="161">
        <v>0</v>
      </c>
      <c r="E21" s="162">
        <v>0</v>
      </c>
      <c r="F21" s="163">
        <f t="shared" si="1"/>
        <v>0</v>
      </c>
    </row>
    <row r="22" spans="1:6">
      <c r="A22" s="159">
        <v>0</v>
      </c>
      <c r="B22" s="160" t="s">
        <v>227</v>
      </c>
      <c r="C22" s="160"/>
      <c r="D22" s="161">
        <v>0</v>
      </c>
      <c r="E22" s="162">
        <v>0</v>
      </c>
      <c r="F22" s="163">
        <f t="shared" si="1"/>
        <v>0</v>
      </c>
    </row>
    <row r="23" spans="1:6">
      <c r="A23" s="159">
        <v>0</v>
      </c>
      <c r="B23" s="160" t="s">
        <v>227</v>
      </c>
      <c r="C23" s="160"/>
      <c r="D23" s="161">
        <v>0</v>
      </c>
      <c r="E23" s="162">
        <v>0</v>
      </c>
      <c r="F23" s="163">
        <f t="shared" si="1"/>
        <v>0</v>
      </c>
    </row>
    <row r="24" spans="1:6">
      <c r="A24" s="159">
        <v>0</v>
      </c>
      <c r="B24" s="160" t="s">
        <v>227</v>
      </c>
      <c r="C24" s="160"/>
      <c r="D24" s="161">
        <v>0</v>
      </c>
      <c r="E24" s="162">
        <v>0</v>
      </c>
      <c r="F24" s="163">
        <f t="shared" si="1"/>
        <v>0</v>
      </c>
    </row>
    <row r="25" spans="1:6">
      <c r="A25" s="159">
        <v>0</v>
      </c>
      <c r="B25" s="160" t="s">
        <v>227</v>
      </c>
      <c r="C25" s="160"/>
      <c r="D25" s="161">
        <v>0</v>
      </c>
      <c r="E25" s="162">
        <v>0</v>
      </c>
      <c r="F25" s="163">
        <f t="shared" si="1"/>
        <v>0</v>
      </c>
    </row>
    <row r="26" spans="1:6">
      <c r="A26" s="159">
        <v>0</v>
      </c>
      <c r="B26" s="160" t="s">
        <v>227</v>
      </c>
      <c r="C26" s="160"/>
      <c r="D26" s="161">
        <v>0</v>
      </c>
      <c r="E26" s="162">
        <v>0</v>
      </c>
      <c r="F26" s="163">
        <f t="shared" si="1"/>
        <v>0</v>
      </c>
    </row>
    <row r="27" spans="1:6">
      <c r="A27" s="159">
        <v>0</v>
      </c>
      <c r="B27" s="160" t="s">
        <v>227</v>
      </c>
      <c r="C27" s="160"/>
      <c r="D27" s="161">
        <v>0</v>
      </c>
      <c r="E27" s="162">
        <v>0</v>
      </c>
      <c r="F27" s="163">
        <f t="shared" si="1"/>
        <v>0</v>
      </c>
    </row>
    <row r="28" spans="1:6">
      <c r="A28" s="159">
        <v>0</v>
      </c>
      <c r="B28" s="160" t="s">
        <v>227</v>
      </c>
      <c r="C28" s="160"/>
      <c r="D28" s="161">
        <v>0</v>
      </c>
      <c r="E28" s="162">
        <v>0</v>
      </c>
      <c r="F28" s="163">
        <f t="shared" si="1"/>
        <v>0</v>
      </c>
    </row>
    <row r="29" spans="1:6">
      <c r="A29" s="159">
        <v>0</v>
      </c>
      <c r="B29" s="160" t="s">
        <v>227</v>
      </c>
      <c r="C29" s="160"/>
      <c r="D29" s="161">
        <v>0</v>
      </c>
      <c r="E29" s="162">
        <v>0</v>
      </c>
      <c r="F29" s="163">
        <f t="shared" si="1"/>
        <v>0</v>
      </c>
    </row>
    <row r="30" spans="1:6">
      <c r="A30" s="159">
        <v>0</v>
      </c>
      <c r="B30" s="160" t="s">
        <v>227</v>
      </c>
      <c r="C30" s="160"/>
      <c r="D30" s="161">
        <v>0</v>
      </c>
      <c r="E30" s="162">
        <v>0</v>
      </c>
      <c r="F30" s="163">
        <f t="shared" si="1"/>
        <v>0</v>
      </c>
    </row>
    <row r="31" spans="1:6">
      <c r="A31" s="159">
        <v>0</v>
      </c>
      <c r="B31" s="160" t="s">
        <v>227</v>
      </c>
      <c r="C31" s="160"/>
      <c r="D31" s="161">
        <v>0</v>
      </c>
      <c r="E31" s="162">
        <v>0</v>
      </c>
      <c r="F31" s="163">
        <f t="shared" si="1"/>
        <v>0</v>
      </c>
    </row>
    <row r="32" spans="1:6">
      <c r="A32" s="159">
        <v>0</v>
      </c>
      <c r="B32" s="160" t="s">
        <v>227</v>
      </c>
      <c r="C32" s="160"/>
      <c r="D32" s="161">
        <v>0</v>
      </c>
      <c r="E32" s="162">
        <v>0</v>
      </c>
      <c r="F32" s="163">
        <f t="shared" si="1"/>
        <v>0</v>
      </c>
    </row>
    <row r="33" spans="1:6">
      <c r="A33" s="159">
        <v>0</v>
      </c>
      <c r="B33" s="160" t="s">
        <v>227</v>
      </c>
      <c r="C33" s="160"/>
      <c r="D33" s="161">
        <v>0</v>
      </c>
      <c r="E33" s="162">
        <v>0</v>
      </c>
      <c r="F33" s="163">
        <f t="shared" si="1"/>
        <v>0</v>
      </c>
    </row>
    <row r="34" spans="1:6">
      <c r="A34" s="159">
        <v>0</v>
      </c>
      <c r="B34" s="160" t="s">
        <v>227</v>
      </c>
      <c r="C34" s="160"/>
      <c r="D34" s="161">
        <v>0</v>
      </c>
      <c r="E34" s="162">
        <v>0</v>
      </c>
      <c r="F34" s="163">
        <f t="shared" si="1"/>
        <v>0</v>
      </c>
    </row>
    <row r="35" spans="1:6">
      <c r="A35" s="159">
        <v>0</v>
      </c>
      <c r="B35" s="160" t="s">
        <v>227</v>
      </c>
      <c r="C35" s="160"/>
      <c r="D35" s="161">
        <v>0</v>
      </c>
      <c r="E35" s="162">
        <v>0</v>
      </c>
      <c r="F35" s="163">
        <f t="shared" si="1"/>
        <v>0</v>
      </c>
    </row>
    <row r="36" spans="1:6">
      <c r="A36" s="159">
        <v>0</v>
      </c>
      <c r="B36" s="160" t="s">
        <v>227</v>
      </c>
      <c r="C36" s="160"/>
      <c r="D36" s="161">
        <v>0</v>
      </c>
      <c r="E36" s="162">
        <v>0</v>
      </c>
      <c r="F36" s="163">
        <f t="shared" si="1"/>
        <v>0</v>
      </c>
    </row>
    <row r="37" spans="1:6">
      <c r="A37" s="159">
        <v>0</v>
      </c>
      <c r="B37" s="160" t="s">
        <v>227</v>
      </c>
      <c r="C37" s="160"/>
      <c r="D37" s="161">
        <v>0</v>
      </c>
      <c r="E37" s="162">
        <v>0</v>
      </c>
      <c r="F37" s="163">
        <f t="shared" si="1"/>
        <v>0</v>
      </c>
    </row>
    <row r="38" spans="1:6">
      <c r="A38" s="159">
        <v>0</v>
      </c>
      <c r="B38" s="160" t="s">
        <v>227</v>
      </c>
      <c r="C38" s="160"/>
      <c r="D38" s="161">
        <v>0</v>
      </c>
      <c r="E38" s="162">
        <v>0</v>
      </c>
      <c r="F38" s="163">
        <f t="shared" si="1"/>
        <v>0</v>
      </c>
    </row>
    <row r="39" spans="1:6">
      <c r="A39" s="159">
        <v>0</v>
      </c>
      <c r="B39" s="160" t="s">
        <v>227</v>
      </c>
      <c r="C39" s="160"/>
      <c r="D39" s="161">
        <v>0</v>
      </c>
      <c r="E39" s="162">
        <v>0</v>
      </c>
      <c r="F39" s="163">
        <f t="shared" si="1"/>
        <v>0</v>
      </c>
    </row>
    <row r="40" spans="1:6">
      <c r="A40" s="159">
        <v>0</v>
      </c>
      <c r="B40" s="160" t="s">
        <v>227</v>
      </c>
      <c r="C40" s="160"/>
      <c r="D40" s="161">
        <v>0</v>
      </c>
      <c r="E40" s="162">
        <v>0</v>
      </c>
      <c r="F40" s="163">
        <f t="shared" si="1"/>
        <v>0</v>
      </c>
    </row>
    <row r="41" spans="1:6">
      <c r="A41" s="159">
        <v>0</v>
      </c>
      <c r="B41" s="160" t="s">
        <v>227</v>
      </c>
      <c r="C41" s="160"/>
      <c r="D41" s="161">
        <v>0</v>
      </c>
      <c r="E41" s="162">
        <v>0</v>
      </c>
      <c r="F41" s="163">
        <f t="shared" si="1"/>
        <v>0</v>
      </c>
    </row>
    <row r="42" spans="1:6">
      <c r="A42" s="159">
        <v>0</v>
      </c>
      <c r="B42" s="160" t="s">
        <v>227</v>
      </c>
      <c r="C42" s="160"/>
      <c r="D42" s="161">
        <v>0</v>
      </c>
      <c r="E42" s="162">
        <v>0</v>
      </c>
      <c r="F42" s="163">
        <f t="shared" si="1"/>
        <v>0</v>
      </c>
    </row>
    <row r="43" spans="1:6">
      <c r="A43" s="159">
        <v>0</v>
      </c>
      <c r="B43" s="160" t="s">
        <v>227</v>
      </c>
      <c r="C43" s="160"/>
      <c r="D43" s="161">
        <v>0</v>
      </c>
      <c r="E43" s="162">
        <v>0</v>
      </c>
      <c r="F43" s="163">
        <f t="shared" si="1"/>
        <v>0</v>
      </c>
    </row>
    <row r="44" spans="1:6">
      <c r="A44" s="159">
        <v>0</v>
      </c>
      <c r="B44" s="160" t="s">
        <v>227</v>
      </c>
      <c r="C44" s="160"/>
      <c r="D44" s="161">
        <v>0</v>
      </c>
      <c r="E44" s="162">
        <v>0</v>
      </c>
      <c r="F44" s="163">
        <f t="shared" si="1"/>
        <v>0</v>
      </c>
    </row>
    <row r="45" spans="1:6">
      <c r="A45" s="159">
        <v>0</v>
      </c>
      <c r="B45" s="160" t="s">
        <v>227</v>
      </c>
      <c r="C45" s="160"/>
      <c r="D45" s="161">
        <v>0</v>
      </c>
      <c r="E45" s="162">
        <v>0</v>
      </c>
      <c r="F45" s="163">
        <f t="shared" si="1"/>
        <v>0</v>
      </c>
    </row>
    <row r="46" spans="1:6">
      <c r="A46" s="159">
        <v>0</v>
      </c>
      <c r="B46" s="160" t="s">
        <v>227</v>
      </c>
      <c r="C46" s="160"/>
      <c r="D46" s="161">
        <v>0</v>
      </c>
      <c r="E46" s="162">
        <v>0</v>
      </c>
      <c r="F46" s="163">
        <f t="shared" si="1"/>
        <v>0</v>
      </c>
    </row>
    <row r="47" spans="1:6">
      <c r="A47" s="159">
        <v>0</v>
      </c>
      <c r="B47" s="160" t="s">
        <v>227</v>
      </c>
      <c r="C47" s="160"/>
      <c r="D47" s="161">
        <v>0</v>
      </c>
      <c r="E47" s="162">
        <v>0</v>
      </c>
      <c r="F47" s="163">
        <f t="shared" si="1"/>
        <v>0</v>
      </c>
    </row>
    <row r="48" spans="1:6">
      <c r="A48" s="159">
        <v>0</v>
      </c>
      <c r="B48" s="160" t="s">
        <v>227</v>
      </c>
      <c r="C48" s="160"/>
      <c r="D48" s="161">
        <v>0</v>
      </c>
      <c r="E48" s="162">
        <v>0</v>
      </c>
      <c r="F48" s="163">
        <f t="shared" si="1"/>
        <v>0</v>
      </c>
    </row>
    <row r="49" spans="1:6">
      <c r="A49" s="159">
        <v>0</v>
      </c>
      <c r="B49" s="160" t="s">
        <v>227</v>
      </c>
      <c r="C49" s="160"/>
      <c r="D49" s="161">
        <v>0</v>
      </c>
      <c r="E49" s="162">
        <v>0</v>
      </c>
      <c r="F49" s="163">
        <f t="shared" si="1"/>
        <v>0</v>
      </c>
    </row>
    <row r="50" spans="1:6">
      <c r="A50" s="159">
        <v>0</v>
      </c>
      <c r="B50" s="160" t="s">
        <v>227</v>
      </c>
      <c r="C50" s="160"/>
      <c r="D50" s="161">
        <v>0</v>
      </c>
      <c r="E50" s="162">
        <v>0</v>
      </c>
      <c r="F50" s="163">
        <f t="shared" si="1"/>
        <v>0</v>
      </c>
    </row>
    <row r="51" spans="1:6">
      <c r="A51" s="159">
        <v>0</v>
      </c>
      <c r="B51" s="160" t="s">
        <v>227</v>
      </c>
      <c r="C51" s="160"/>
      <c r="D51" s="161">
        <v>0</v>
      </c>
      <c r="E51" s="162">
        <v>0</v>
      </c>
      <c r="F51" s="163">
        <f t="shared" si="1"/>
        <v>0</v>
      </c>
    </row>
    <row r="52" spans="1:6">
      <c r="A52" s="159">
        <v>0</v>
      </c>
      <c r="B52" s="160" t="s">
        <v>227</v>
      </c>
      <c r="C52" s="160"/>
      <c r="D52" s="161">
        <v>0</v>
      </c>
      <c r="E52" s="162">
        <v>0</v>
      </c>
      <c r="F52" s="163">
        <f t="shared" si="1"/>
        <v>0</v>
      </c>
    </row>
    <row r="53" spans="1:6">
      <c r="A53" s="159">
        <v>0</v>
      </c>
      <c r="B53" s="160" t="s">
        <v>227</v>
      </c>
      <c r="C53" s="160"/>
      <c r="D53" s="161">
        <v>0</v>
      </c>
      <c r="E53" s="162">
        <v>0</v>
      </c>
      <c r="F53" s="163">
        <f t="shared" si="1"/>
        <v>0</v>
      </c>
    </row>
    <row r="54" spans="1:6">
      <c r="A54" s="159">
        <v>0</v>
      </c>
      <c r="B54" s="160" t="s">
        <v>227</v>
      </c>
      <c r="C54" s="160"/>
      <c r="D54" s="161">
        <v>0</v>
      </c>
      <c r="E54" s="162">
        <v>0</v>
      </c>
      <c r="F54" s="163">
        <f t="shared" si="1"/>
        <v>0</v>
      </c>
    </row>
    <row r="55" spans="1:6">
      <c r="A55" s="159">
        <v>0</v>
      </c>
      <c r="B55" s="160" t="s">
        <v>227</v>
      </c>
      <c r="C55" s="160"/>
      <c r="D55" s="161">
        <v>0</v>
      </c>
      <c r="E55" s="162">
        <v>0</v>
      </c>
      <c r="F55" s="163">
        <f t="shared" si="1"/>
        <v>0</v>
      </c>
    </row>
    <row r="56" spans="1:6">
      <c r="A56" s="159">
        <v>0</v>
      </c>
      <c r="B56" s="160" t="s">
        <v>227</v>
      </c>
      <c r="C56" s="160"/>
      <c r="D56" s="161">
        <v>0</v>
      </c>
      <c r="E56" s="162">
        <v>0</v>
      </c>
      <c r="F56" s="163">
        <f t="shared" ref="F56:F119" si="2">D56*E56</f>
        <v>0</v>
      </c>
    </row>
    <row r="57" spans="1:6">
      <c r="A57" s="159">
        <v>0</v>
      </c>
      <c r="B57" s="160" t="s">
        <v>227</v>
      </c>
      <c r="C57" s="160"/>
      <c r="D57" s="161">
        <v>0</v>
      </c>
      <c r="E57" s="162">
        <v>0</v>
      </c>
      <c r="F57" s="163">
        <f t="shared" si="2"/>
        <v>0</v>
      </c>
    </row>
    <row r="58" spans="1:6">
      <c r="A58" s="159">
        <v>0</v>
      </c>
      <c r="B58" s="160" t="s">
        <v>227</v>
      </c>
      <c r="C58" s="160"/>
      <c r="D58" s="161">
        <v>0</v>
      </c>
      <c r="E58" s="162">
        <v>0</v>
      </c>
      <c r="F58" s="163">
        <f t="shared" si="2"/>
        <v>0</v>
      </c>
    </row>
    <row r="59" spans="1:6">
      <c r="A59" s="159">
        <v>0</v>
      </c>
      <c r="B59" s="160" t="s">
        <v>227</v>
      </c>
      <c r="C59" s="160"/>
      <c r="D59" s="161">
        <v>0</v>
      </c>
      <c r="E59" s="162">
        <v>0</v>
      </c>
      <c r="F59" s="163">
        <f t="shared" si="2"/>
        <v>0</v>
      </c>
    </row>
    <row r="60" spans="1:6">
      <c r="A60" s="159">
        <v>0</v>
      </c>
      <c r="B60" s="160" t="s">
        <v>227</v>
      </c>
      <c r="C60" s="160"/>
      <c r="D60" s="161">
        <v>0</v>
      </c>
      <c r="E60" s="162">
        <v>0</v>
      </c>
      <c r="F60" s="163">
        <f t="shared" si="2"/>
        <v>0</v>
      </c>
    </row>
    <row r="61" spans="1:6">
      <c r="A61" s="159">
        <v>0</v>
      </c>
      <c r="B61" s="160" t="s">
        <v>227</v>
      </c>
      <c r="C61" s="160"/>
      <c r="D61" s="161">
        <v>0</v>
      </c>
      <c r="E61" s="162">
        <v>0</v>
      </c>
      <c r="F61" s="163">
        <f t="shared" si="2"/>
        <v>0</v>
      </c>
    </row>
    <row r="62" spans="1:6">
      <c r="A62" s="159">
        <v>0</v>
      </c>
      <c r="B62" s="160" t="s">
        <v>227</v>
      </c>
      <c r="C62" s="160"/>
      <c r="D62" s="161">
        <v>0</v>
      </c>
      <c r="E62" s="162">
        <v>0</v>
      </c>
      <c r="F62" s="163">
        <f t="shared" si="2"/>
        <v>0</v>
      </c>
    </row>
    <row r="63" spans="1:6">
      <c r="A63" s="159">
        <v>0</v>
      </c>
      <c r="B63" s="160" t="s">
        <v>227</v>
      </c>
      <c r="C63" s="160"/>
      <c r="D63" s="161">
        <v>0</v>
      </c>
      <c r="E63" s="162">
        <v>0</v>
      </c>
      <c r="F63" s="163">
        <f t="shared" si="2"/>
        <v>0</v>
      </c>
    </row>
    <row r="64" spans="1:6">
      <c r="A64" s="159">
        <v>0</v>
      </c>
      <c r="B64" s="160" t="s">
        <v>227</v>
      </c>
      <c r="C64" s="160"/>
      <c r="D64" s="161">
        <v>0</v>
      </c>
      <c r="E64" s="162">
        <v>0</v>
      </c>
      <c r="F64" s="163">
        <f t="shared" si="2"/>
        <v>0</v>
      </c>
    </row>
    <row r="65" spans="1:6">
      <c r="A65" s="159">
        <v>0</v>
      </c>
      <c r="B65" s="160" t="s">
        <v>227</v>
      </c>
      <c r="C65" s="160"/>
      <c r="D65" s="161">
        <v>0</v>
      </c>
      <c r="E65" s="162">
        <v>0</v>
      </c>
      <c r="F65" s="163">
        <f t="shared" si="2"/>
        <v>0</v>
      </c>
    </row>
    <row r="66" spans="1:6">
      <c r="A66" s="159">
        <v>0</v>
      </c>
      <c r="B66" s="160" t="s">
        <v>227</v>
      </c>
      <c r="C66" s="160"/>
      <c r="D66" s="161">
        <v>0</v>
      </c>
      <c r="E66" s="162">
        <v>0</v>
      </c>
      <c r="F66" s="163">
        <f t="shared" si="2"/>
        <v>0</v>
      </c>
    </row>
    <row r="67" spans="1:6">
      <c r="A67" s="159">
        <v>0</v>
      </c>
      <c r="B67" s="160" t="s">
        <v>227</v>
      </c>
      <c r="C67" s="160"/>
      <c r="D67" s="161">
        <v>0</v>
      </c>
      <c r="E67" s="162">
        <v>0</v>
      </c>
      <c r="F67" s="163">
        <f t="shared" si="2"/>
        <v>0</v>
      </c>
    </row>
    <row r="68" spans="1:6">
      <c r="A68" s="159">
        <v>0</v>
      </c>
      <c r="B68" s="160" t="s">
        <v>227</v>
      </c>
      <c r="C68" s="160"/>
      <c r="D68" s="161">
        <v>0</v>
      </c>
      <c r="E68" s="162">
        <v>0</v>
      </c>
      <c r="F68" s="163">
        <f t="shared" si="2"/>
        <v>0</v>
      </c>
    </row>
    <row r="69" spans="1:6">
      <c r="A69" s="159">
        <v>0</v>
      </c>
      <c r="B69" s="160" t="s">
        <v>227</v>
      </c>
      <c r="C69" s="160"/>
      <c r="D69" s="161">
        <v>0</v>
      </c>
      <c r="E69" s="162">
        <v>0</v>
      </c>
      <c r="F69" s="163">
        <f t="shared" si="2"/>
        <v>0</v>
      </c>
    </row>
    <row r="70" spans="1:6">
      <c r="A70" s="159">
        <v>0</v>
      </c>
      <c r="B70" s="160" t="s">
        <v>227</v>
      </c>
      <c r="C70" s="160"/>
      <c r="D70" s="161">
        <v>0</v>
      </c>
      <c r="E70" s="162">
        <v>0</v>
      </c>
      <c r="F70" s="163">
        <f t="shared" si="2"/>
        <v>0</v>
      </c>
    </row>
    <row r="71" spans="1:6">
      <c r="A71" s="159">
        <v>0</v>
      </c>
      <c r="B71" s="160" t="s">
        <v>227</v>
      </c>
      <c r="C71" s="160"/>
      <c r="D71" s="161">
        <v>0</v>
      </c>
      <c r="E71" s="162">
        <v>0</v>
      </c>
      <c r="F71" s="163">
        <f t="shared" si="2"/>
        <v>0</v>
      </c>
    </row>
    <row r="72" spans="1:6">
      <c r="A72" s="159">
        <v>0</v>
      </c>
      <c r="B72" s="160" t="s">
        <v>227</v>
      </c>
      <c r="C72" s="160"/>
      <c r="D72" s="161">
        <v>0</v>
      </c>
      <c r="E72" s="162">
        <v>0</v>
      </c>
      <c r="F72" s="163">
        <f t="shared" si="2"/>
        <v>0</v>
      </c>
    </row>
    <row r="73" spans="1:6">
      <c r="A73" s="159">
        <v>0</v>
      </c>
      <c r="B73" s="160" t="s">
        <v>227</v>
      </c>
      <c r="C73" s="160"/>
      <c r="D73" s="161">
        <v>0</v>
      </c>
      <c r="E73" s="162">
        <v>0</v>
      </c>
      <c r="F73" s="163">
        <f t="shared" si="2"/>
        <v>0</v>
      </c>
    </row>
    <row r="74" spans="1:6">
      <c r="A74" s="159">
        <v>0</v>
      </c>
      <c r="B74" s="160" t="s">
        <v>227</v>
      </c>
      <c r="C74" s="160"/>
      <c r="D74" s="161">
        <v>0</v>
      </c>
      <c r="E74" s="162">
        <v>0</v>
      </c>
      <c r="F74" s="163">
        <f t="shared" si="2"/>
        <v>0</v>
      </c>
    </row>
    <row r="75" spans="1:6">
      <c r="A75" s="159">
        <v>0</v>
      </c>
      <c r="B75" s="160" t="s">
        <v>227</v>
      </c>
      <c r="C75" s="160"/>
      <c r="D75" s="161">
        <v>0</v>
      </c>
      <c r="E75" s="162">
        <v>0</v>
      </c>
      <c r="F75" s="163">
        <f t="shared" si="2"/>
        <v>0</v>
      </c>
    </row>
    <row r="76" spans="1:6">
      <c r="A76" s="159">
        <v>0</v>
      </c>
      <c r="B76" s="160" t="s">
        <v>227</v>
      </c>
      <c r="C76" s="160"/>
      <c r="D76" s="161">
        <v>0</v>
      </c>
      <c r="E76" s="162">
        <v>0</v>
      </c>
      <c r="F76" s="163">
        <f t="shared" si="2"/>
        <v>0</v>
      </c>
    </row>
    <row r="77" spans="1:6">
      <c r="A77" s="159">
        <v>0</v>
      </c>
      <c r="B77" s="160" t="s">
        <v>227</v>
      </c>
      <c r="C77" s="160"/>
      <c r="D77" s="161">
        <v>0</v>
      </c>
      <c r="E77" s="162">
        <v>0</v>
      </c>
      <c r="F77" s="163">
        <f t="shared" si="2"/>
        <v>0</v>
      </c>
    </row>
    <row r="78" spans="1:6">
      <c r="A78" s="159">
        <v>0</v>
      </c>
      <c r="B78" s="160" t="s">
        <v>227</v>
      </c>
      <c r="C78" s="160"/>
      <c r="D78" s="161">
        <v>0</v>
      </c>
      <c r="E78" s="162">
        <v>0</v>
      </c>
      <c r="F78" s="163">
        <f t="shared" si="2"/>
        <v>0</v>
      </c>
    </row>
    <row r="79" spans="1:6">
      <c r="A79" s="159">
        <v>0</v>
      </c>
      <c r="B79" s="160" t="s">
        <v>227</v>
      </c>
      <c r="C79" s="160"/>
      <c r="D79" s="161">
        <v>0</v>
      </c>
      <c r="E79" s="162">
        <v>0</v>
      </c>
      <c r="F79" s="163">
        <f t="shared" si="2"/>
        <v>0</v>
      </c>
    </row>
    <row r="80" spans="1:6">
      <c r="A80" s="159">
        <v>0</v>
      </c>
      <c r="B80" s="160" t="s">
        <v>227</v>
      </c>
      <c r="C80" s="160"/>
      <c r="D80" s="161">
        <v>0</v>
      </c>
      <c r="E80" s="162">
        <v>0</v>
      </c>
      <c r="F80" s="163">
        <f t="shared" si="2"/>
        <v>0</v>
      </c>
    </row>
    <row r="81" spans="1:6">
      <c r="A81" s="159">
        <v>0</v>
      </c>
      <c r="B81" s="160" t="s">
        <v>227</v>
      </c>
      <c r="C81" s="160"/>
      <c r="D81" s="161">
        <v>0</v>
      </c>
      <c r="E81" s="162">
        <v>0</v>
      </c>
      <c r="F81" s="163">
        <f t="shared" si="2"/>
        <v>0</v>
      </c>
    </row>
    <row r="82" spans="1:6">
      <c r="A82" s="159">
        <v>0</v>
      </c>
      <c r="B82" s="160" t="s">
        <v>227</v>
      </c>
      <c r="C82" s="160"/>
      <c r="D82" s="161">
        <v>0</v>
      </c>
      <c r="E82" s="162">
        <v>0</v>
      </c>
      <c r="F82" s="163">
        <f t="shared" si="2"/>
        <v>0</v>
      </c>
    </row>
    <row r="83" spans="1:6">
      <c r="A83" s="159">
        <v>0</v>
      </c>
      <c r="B83" s="160" t="s">
        <v>227</v>
      </c>
      <c r="C83" s="160"/>
      <c r="D83" s="161">
        <v>0</v>
      </c>
      <c r="E83" s="162">
        <v>0</v>
      </c>
      <c r="F83" s="163">
        <f t="shared" si="2"/>
        <v>0</v>
      </c>
    </row>
    <row r="84" spans="1:6">
      <c r="A84" s="159">
        <v>0</v>
      </c>
      <c r="B84" s="160" t="s">
        <v>227</v>
      </c>
      <c r="C84" s="160"/>
      <c r="D84" s="161">
        <v>0</v>
      </c>
      <c r="E84" s="162">
        <v>0</v>
      </c>
      <c r="F84" s="163">
        <f t="shared" si="2"/>
        <v>0</v>
      </c>
    </row>
    <row r="85" spans="1:6">
      <c r="A85" s="159">
        <v>0</v>
      </c>
      <c r="B85" s="160" t="s">
        <v>227</v>
      </c>
      <c r="C85" s="160"/>
      <c r="D85" s="161">
        <v>0</v>
      </c>
      <c r="E85" s="162">
        <v>0</v>
      </c>
      <c r="F85" s="163">
        <f t="shared" si="2"/>
        <v>0</v>
      </c>
    </row>
    <row r="86" spans="1:6">
      <c r="A86" s="159">
        <v>0</v>
      </c>
      <c r="B86" s="160" t="s">
        <v>227</v>
      </c>
      <c r="C86" s="160"/>
      <c r="D86" s="161">
        <v>0</v>
      </c>
      <c r="E86" s="162">
        <v>0</v>
      </c>
      <c r="F86" s="163">
        <f t="shared" si="2"/>
        <v>0</v>
      </c>
    </row>
    <row r="87" spans="1:6">
      <c r="A87" s="159">
        <v>0</v>
      </c>
      <c r="B87" s="160" t="s">
        <v>227</v>
      </c>
      <c r="C87" s="160"/>
      <c r="D87" s="161">
        <v>0</v>
      </c>
      <c r="E87" s="162">
        <v>0</v>
      </c>
      <c r="F87" s="163">
        <f t="shared" si="2"/>
        <v>0</v>
      </c>
    </row>
    <row r="88" spans="1:6">
      <c r="A88" s="159">
        <v>0</v>
      </c>
      <c r="B88" s="160" t="s">
        <v>227</v>
      </c>
      <c r="C88" s="160"/>
      <c r="D88" s="161">
        <v>0</v>
      </c>
      <c r="E88" s="162">
        <v>0</v>
      </c>
      <c r="F88" s="163">
        <f t="shared" si="2"/>
        <v>0</v>
      </c>
    </row>
    <row r="89" spans="1:6">
      <c r="A89" s="159">
        <v>0</v>
      </c>
      <c r="B89" s="160" t="s">
        <v>227</v>
      </c>
      <c r="C89" s="160"/>
      <c r="D89" s="161">
        <v>0</v>
      </c>
      <c r="E89" s="162">
        <v>0</v>
      </c>
      <c r="F89" s="163">
        <f t="shared" si="2"/>
        <v>0</v>
      </c>
    </row>
    <row r="90" spans="1:6">
      <c r="A90" s="159">
        <v>0</v>
      </c>
      <c r="B90" s="160" t="s">
        <v>227</v>
      </c>
      <c r="C90" s="160"/>
      <c r="D90" s="161">
        <v>0</v>
      </c>
      <c r="E90" s="162">
        <v>0</v>
      </c>
      <c r="F90" s="163">
        <f t="shared" si="2"/>
        <v>0</v>
      </c>
    </row>
    <row r="91" spans="1:6">
      <c r="A91" s="159">
        <v>0</v>
      </c>
      <c r="B91" s="160" t="s">
        <v>227</v>
      </c>
      <c r="C91" s="160"/>
      <c r="D91" s="161">
        <v>0</v>
      </c>
      <c r="E91" s="162">
        <v>0</v>
      </c>
      <c r="F91" s="163">
        <f t="shared" si="2"/>
        <v>0</v>
      </c>
    </row>
    <row r="92" spans="1:6">
      <c r="A92" s="159">
        <v>0</v>
      </c>
      <c r="B92" s="160" t="s">
        <v>227</v>
      </c>
      <c r="C92" s="160"/>
      <c r="D92" s="161">
        <v>0</v>
      </c>
      <c r="E92" s="162">
        <v>0</v>
      </c>
      <c r="F92" s="163">
        <f t="shared" si="2"/>
        <v>0</v>
      </c>
    </row>
    <row r="93" spans="1:6">
      <c r="A93" s="159">
        <v>0</v>
      </c>
      <c r="B93" s="160" t="s">
        <v>227</v>
      </c>
      <c r="C93" s="160"/>
      <c r="D93" s="161">
        <v>0</v>
      </c>
      <c r="E93" s="162">
        <v>0</v>
      </c>
      <c r="F93" s="163">
        <f t="shared" si="2"/>
        <v>0</v>
      </c>
    </row>
    <row r="94" spans="1:6">
      <c r="A94" s="159">
        <v>0</v>
      </c>
      <c r="B94" s="160" t="s">
        <v>227</v>
      </c>
      <c r="C94" s="160"/>
      <c r="D94" s="161">
        <v>0</v>
      </c>
      <c r="E94" s="162">
        <v>0</v>
      </c>
      <c r="F94" s="163">
        <f t="shared" si="2"/>
        <v>0</v>
      </c>
    </row>
    <row r="95" spans="1:6">
      <c r="A95" s="159">
        <v>0</v>
      </c>
      <c r="B95" s="160" t="s">
        <v>227</v>
      </c>
      <c r="C95" s="160"/>
      <c r="D95" s="161">
        <v>0</v>
      </c>
      <c r="E95" s="162">
        <v>0</v>
      </c>
      <c r="F95" s="163">
        <f t="shared" si="2"/>
        <v>0</v>
      </c>
    </row>
    <row r="96" spans="1:6">
      <c r="A96" s="159">
        <v>0</v>
      </c>
      <c r="B96" s="160" t="s">
        <v>227</v>
      </c>
      <c r="C96" s="160"/>
      <c r="D96" s="161">
        <v>0</v>
      </c>
      <c r="E96" s="162">
        <v>0</v>
      </c>
      <c r="F96" s="163">
        <f t="shared" si="2"/>
        <v>0</v>
      </c>
    </row>
    <row r="97" spans="1:6">
      <c r="A97" s="159">
        <v>0</v>
      </c>
      <c r="B97" s="160" t="s">
        <v>227</v>
      </c>
      <c r="C97" s="160"/>
      <c r="D97" s="161">
        <v>0</v>
      </c>
      <c r="E97" s="162">
        <v>0</v>
      </c>
      <c r="F97" s="163">
        <f t="shared" si="2"/>
        <v>0</v>
      </c>
    </row>
    <row r="98" spans="1:6">
      <c r="A98" s="159">
        <v>0</v>
      </c>
      <c r="B98" s="160" t="s">
        <v>227</v>
      </c>
      <c r="C98" s="160"/>
      <c r="D98" s="161">
        <v>0</v>
      </c>
      <c r="E98" s="162">
        <v>0</v>
      </c>
      <c r="F98" s="163">
        <f t="shared" si="2"/>
        <v>0</v>
      </c>
    </row>
    <row r="99" spans="1:6">
      <c r="A99" s="159">
        <v>0</v>
      </c>
      <c r="B99" s="160" t="s">
        <v>227</v>
      </c>
      <c r="C99" s="160"/>
      <c r="D99" s="161">
        <v>0</v>
      </c>
      <c r="E99" s="162">
        <v>0</v>
      </c>
      <c r="F99" s="163">
        <f t="shared" si="2"/>
        <v>0</v>
      </c>
    </row>
    <row r="100" spans="1:6">
      <c r="A100" s="159">
        <v>0</v>
      </c>
      <c r="B100" s="160" t="s">
        <v>227</v>
      </c>
      <c r="C100" s="160"/>
      <c r="D100" s="161">
        <v>0</v>
      </c>
      <c r="E100" s="162">
        <v>0</v>
      </c>
      <c r="F100" s="163">
        <f t="shared" si="2"/>
        <v>0</v>
      </c>
    </row>
    <row r="101" spans="1:6">
      <c r="A101" s="159">
        <v>0</v>
      </c>
      <c r="B101" s="160" t="s">
        <v>227</v>
      </c>
      <c r="C101" s="160"/>
      <c r="D101" s="161">
        <v>0</v>
      </c>
      <c r="E101" s="162">
        <v>0</v>
      </c>
      <c r="F101" s="163">
        <f t="shared" si="2"/>
        <v>0</v>
      </c>
    </row>
    <row r="102" spans="1:6">
      <c r="A102" s="159">
        <v>0</v>
      </c>
      <c r="B102" s="160" t="s">
        <v>227</v>
      </c>
      <c r="C102" s="160"/>
      <c r="D102" s="161">
        <v>0</v>
      </c>
      <c r="E102" s="162">
        <v>0</v>
      </c>
      <c r="F102" s="163">
        <f t="shared" si="2"/>
        <v>0</v>
      </c>
    </row>
    <row r="103" spans="1:6">
      <c r="A103" s="159">
        <v>0</v>
      </c>
      <c r="B103" s="160" t="s">
        <v>227</v>
      </c>
      <c r="C103" s="160"/>
      <c r="D103" s="161">
        <v>0</v>
      </c>
      <c r="E103" s="162">
        <v>0</v>
      </c>
      <c r="F103" s="163">
        <f t="shared" si="2"/>
        <v>0</v>
      </c>
    </row>
    <row r="104" spans="1:6">
      <c r="A104" s="159">
        <v>0</v>
      </c>
      <c r="B104" s="160" t="s">
        <v>227</v>
      </c>
      <c r="C104" s="160"/>
      <c r="D104" s="161">
        <v>0</v>
      </c>
      <c r="E104" s="162">
        <v>0</v>
      </c>
      <c r="F104" s="163">
        <f t="shared" si="2"/>
        <v>0</v>
      </c>
    </row>
    <row r="105" spans="1:6">
      <c r="A105" s="159">
        <v>0</v>
      </c>
      <c r="B105" s="160" t="s">
        <v>227</v>
      </c>
      <c r="C105" s="160"/>
      <c r="D105" s="161">
        <v>0</v>
      </c>
      <c r="E105" s="162">
        <v>0</v>
      </c>
      <c r="F105" s="163">
        <f t="shared" si="2"/>
        <v>0</v>
      </c>
    </row>
    <row r="106" spans="1:6">
      <c r="A106" s="159">
        <v>0</v>
      </c>
      <c r="B106" s="160" t="s">
        <v>227</v>
      </c>
      <c r="C106" s="160"/>
      <c r="D106" s="161">
        <v>0</v>
      </c>
      <c r="E106" s="162">
        <v>0</v>
      </c>
      <c r="F106" s="163">
        <f t="shared" si="2"/>
        <v>0</v>
      </c>
    </row>
    <row r="107" spans="1:6">
      <c r="A107" s="159">
        <v>0</v>
      </c>
      <c r="B107" s="160" t="s">
        <v>227</v>
      </c>
      <c r="C107" s="160"/>
      <c r="D107" s="161">
        <v>0</v>
      </c>
      <c r="E107" s="162">
        <v>0</v>
      </c>
      <c r="F107" s="163">
        <f t="shared" si="2"/>
        <v>0</v>
      </c>
    </row>
    <row r="108" spans="1:6">
      <c r="A108" s="159">
        <v>0</v>
      </c>
      <c r="B108" s="160" t="s">
        <v>227</v>
      </c>
      <c r="C108" s="160"/>
      <c r="D108" s="161">
        <v>0</v>
      </c>
      <c r="E108" s="162">
        <v>0</v>
      </c>
      <c r="F108" s="163">
        <f t="shared" si="2"/>
        <v>0</v>
      </c>
    </row>
    <row r="109" spans="1:6">
      <c r="A109" s="159">
        <v>0</v>
      </c>
      <c r="B109" s="160" t="s">
        <v>227</v>
      </c>
      <c r="C109" s="160"/>
      <c r="D109" s="161">
        <v>0</v>
      </c>
      <c r="E109" s="162">
        <v>0</v>
      </c>
      <c r="F109" s="163">
        <f t="shared" si="2"/>
        <v>0</v>
      </c>
    </row>
    <row r="110" spans="1:6">
      <c r="A110" s="159">
        <v>0</v>
      </c>
      <c r="B110" s="160" t="s">
        <v>227</v>
      </c>
      <c r="C110" s="160"/>
      <c r="D110" s="161">
        <v>0</v>
      </c>
      <c r="E110" s="162">
        <v>0</v>
      </c>
      <c r="F110" s="163">
        <f t="shared" si="2"/>
        <v>0</v>
      </c>
    </row>
    <row r="111" spans="1:6">
      <c r="A111" s="159">
        <v>0</v>
      </c>
      <c r="B111" s="160" t="s">
        <v>227</v>
      </c>
      <c r="C111" s="160"/>
      <c r="D111" s="161">
        <v>0</v>
      </c>
      <c r="E111" s="162">
        <v>0</v>
      </c>
      <c r="F111" s="163">
        <f t="shared" si="2"/>
        <v>0</v>
      </c>
    </row>
    <row r="112" spans="1:6">
      <c r="A112" s="159">
        <v>0</v>
      </c>
      <c r="B112" s="160" t="s">
        <v>227</v>
      </c>
      <c r="C112" s="160"/>
      <c r="D112" s="161">
        <v>0</v>
      </c>
      <c r="E112" s="162">
        <v>0</v>
      </c>
      <c r="F112" s="163">
        <f t="shared" si="2"/>
        <v>0</v>
      </c>
    </row>
    <row r="113" spans="1:6">
      <c r="A113" s="159">
        <v>0</v>
      </c>
      <c r="B113" s="160" t="s">
        <v>227</v>
      </c>
      <c r="C113" s="160"/>
      <c r="D113" s="161">
        <v>0</v>
      </c>
      <c r="E113" s="162">
        <v>0</v>
      </c>
      <c r="F113" s="163">
        <f t="shared" si="2"/>
        <v>0</v>
      </c>
    </row>
    <row r="114" spans="1:6">
      <c r="A114" s="159">
        <v>0</v>
      </c>
      <c r="B114" s="160" t="s">
        <v>227</v>
      </c>
      <c r="C114" s="160"/>
      <c r="D114" s="161">
        <v>0</v>
      </c>
      <c r="E114" s="162">
        <v>0</v>
      </c>
      <c r="F114" s="163">
        <f t="shared" si="2"/>
        <v>0</v>
      </c>
    </row>
    <row r="115" spans="1:6">
      <c r="A115" s="159">
        <v>0</v>
      </c>
      <c r="B115" s="160" t="s">
        <v>227</v>
      </c>
      <c r="C115" s="160"/>
      <c r="D115" s="161">
        <v>0</v>
      </c>
      <c r="E115" s="162">
        <v>0</v>
      </c>
      <c r="F115" s="163">
        <f t="shared" si="2"/>
        <v>0</v>
      </c>
    </row>
    <row r="116" spans="1:6">
      <c r="A116" s="159">
        <v>0</v>
      </c>
      <c r="B116" s="160" t="s">
        <v>227</v>
      </c>
      <c r="C116" s="160"/>
      <c r="D116" s="161">
        <v>0</v>
      </c>
      <c r="E116" s="162">
        <v>0</v>
      </c>
      <c r="F116" s="163">
        <f t="shared" si="2"/>
        <v>0</v>
      </c>
    </row>
    <row r="117" spans="1:6">
      <c r="A117" s="159">
        <v>0</v>
      </c>
      <c r="B117" s="160" t="s">
        <v>227</v>
      </c>
      <c r="C117" s="160"/>
      <c r="D117" s="161">
        <v>0</v>
      </c>
      <c r="E117" s="162">
        <v>0</v>
      </c>
      <c r="F117" s="163">
        <f t="shared" si="2"/>
        <v>0</v>
      </c>
    </row>
    <row r="118" spans="1:6">
      <c r="A118" s="159">
        <v>0</v>
      </c>
      <c r="B118" s="160" t="s">
        <v>227</v>
      </c>
      <c r="C118" s="160"/>
      <c r="D118" s="161">
        <v>0</v>
      </c>
      <c r="E118" s="162">
        <v>0</v>
      </c>
      <c r="F118" s="163">
        <f t="shared" si="2"/>
        <v>0</v>
      </c>
    </row>
    <row r="119" spans="1:6">
      <c r="A119" s="164">
        <v>0</v>
      </c>
      <c r="B119" s="165" t="s">
        <v>227</v>
      </c>
      <c r="C119" s="165"/>
      <c r="D119" s="166">
        <v>0</v>
      </c>
      <c r="E119" s="167">
        <v>0</v>
      </c>
      <c r="F119" s="168">
        <f t="shared" si="2"/>
        <v>0</v>
      </c>
    </row>
    <row r="120" spans="1:6">
      <c r="D120" s="71"/>
      <c r="E120" s="71"/>
    </row>
    <row r="121" spans="1:6">
      <c r="D121" s="71"/>
      <c r="E121" s="71"/>
    </row>
    <row r="122" spans="1:6">
      <c r="D122" s="71"/>
      <c r="E122" s="71"/>
    </row>
    <row r="123" spans="1:6">
      <c r="D123" s="71"/>
      <c r="E123" s="71"/>
    </row>
    <row r="124" spans="1:6">
      <c r="D124" s="71"/>
      <c r="E124" s="71"/>
    </row>
    <row r="125" spans="1:6">
      <c r="D125" s="71"/>
      <c r="E125" s="71"/>
    </row>
    <row r="126" spans="1:6">
      <c r="D126" s="71"/>
      <c r="E126" s="71"/>
    </row>
    <row r="127" spans="1:6">
      <c r="D127" s="71"/>
      <c r="E127" s="71"/>
    </row>
    <row r="128" spans="1:6">
      <c r="D128" s="71"/>
      <c r="E128" s="71"/>
    </row>
    <row r="129" spans="4:5">
      <c r="D129" s="71"/>
      <c r="E129" s="71"/>
    </row>
    <row r="130" spans="4:5">
      <c r="D130" s="71"/>
      <c r="E130" s="71"/>
    </row>
    <row r="131" spans="4:5">
      <c r="D131" s="71"/>
      <c r="E131" s="71"/>
    </row>
    <row r="132" spans="4:5">
      <c r="D132" s="71"/>
      <c r="E132" s="71"/>
    </row>
    <row r="133" spans="4:5">
      <c r="D133" s="71"/>
      <c r="E133" s="71"/>
    </row>
    <row r="134" spans="4:5">
      <c r="D134" s="71"/>
      <c r="E134" s="71"/>
    </row>
    <row r="135" spans="4:5">
      <c r="D135" s="71"/>
      <c r="E135" s="71"/>
    </row>
    <row r="136" spans="4:5">
      <c r="D136" s="71"/>
      <c r="E136" s="71"/>
    </row>
    <row r="137" spans="4:5">
      <c r="D137" s="71"/>
      <c r="E137" s="71"/>
    </row>
    <row r="138" spans="4:5">
      <c r="D138" s="71"/>
      <c r="E138" s="71"/>
    </row>
    <row r="139" spans="4:5">
      <c r="D139" s="71"/>
      <c r="E139" s="71"/>
    </row>
    <row r="140" spans="4:5">
      <c r="D140" s="71"/>
      <c r="E140" s="71"/>
    </row>
    <row r="141" spans="4:5">
      <c r="D141" s="71"/>
      <c r="E141" s="71"/>
    </row>
    <row r="142" spans="4:5">
      <c r="D142" s="71"/>
      <c r="E142" s="71"/>
    </row>
    <row r="143" spans="4:5">
      <c r="D143" s="71"/>
      <c r="E143" s="71"/>
    </row>
    <row r="144" spans="4:5">
      <c r="D144" s="71"/>
      <c r="E144" s="71"/>
    </row>
    <row r="145" spans="4:5">
      <c r="D145" s="71"/>
      <c r="E145" s="71"/>
    </row>
    <row r="146" spans="4:5">
      <c r="D146" s="71"/>
      <c r="E146" s="71"/>
    </row>
    <row r="147" spans="4:5">
      <c r="D147" s="71"/>
      <c r="E147" s="71"/>
    </row>
    <row r="148" spans="4:5">
      <c r="D148" s="71"/>
      <c r="E148" s="71"/>
    </row>
    <row r="149" spans="4:5">
      <c r="D149" s="71"/>
      <c r="E149" s="71"/>
    </row>
    <row r="150" spans="4:5">
      <c r="D150" s="71"/>
      <c r="E150" s="71"/>
    </row>
    <row r="151" spans="4:5">
      <c r="D151" s="71"/>
      <c r="E151" s="71"/>
    </row>
    <row r="152" spans="4:5">
      <c r="D152" s="71"/>
      <c r="E152" s="71"/>
    </row>
    <row r="153" spans="4:5">
      <c r="D153" s="71"/>
      <c r="E153" s="71"/>
    </row>
    <row r="154" spans="4:5">
      <c r="D154" s="71"/>
      <c r="E154" s="71"/>
    </row>
    <row r="155" spans="4:5">
      <c r="D155" s="71"/>
      <c r="E155" s="71"/>
    </row>
    <row r="156" spans="4:5">
      <c r="D156" s="71"/>
      <c r="E156" s="71"/>
    </row>
    <row r="157" spans="4:5">
      <c r="D157" s="71"/>
      <c r="E157" s="71"/>
    </row>
    <row r="158" spans="4:5">
      <c r="D158" s="71"/>
      <c r="E158" s="71"/>
    </row>
    <row r="159" spans="4:5">
      <c r="D159" s="71"/>
      <c r="E159" s="71"/>
    </row>
    <row r="160" spans="4:5">
      <c r="D160" s="71"/>
      <c r="E160" s="71"/>
    </row>
    <row r="161" spans="4:5">
      <c r="D161" s="71"/>
      <c r="E161" s="71"/>
    </row>
    <row r="162" spans="4:5">
      <c r="D162" s="71"/>
      <c r="E162" s="71"/>
    </row>
    <row r="163" spans="4:5">
      <c r="D163" s="71"/>
      <c r="E163" s="71"/>
    </row>
    <row r="164" spans="4:5">
      <c r="D164" s="71"/>
      <c r="E164" s="71"/>
    </row>
    <row r="165" spans="4:5">
      <c r="D165" s="71"/>
      <c r="E165" s="71"/>
    </row>
    <row r="166" spans="4:5">
      <c r="D166" s="71"/>
      <c r="E166" s="71"/>
    </row>
    <row r="167" spans="4:5">
      <c r="D167" s="71"/>
      <c r="E167" s="71"/>
    </row>
    <row r="168" spans="4:5">
      <c r="D168" s="71"/>
      <c r="E168" s="71"/>
    </row>
    <row r="169" spans="4:5">
      <c r="D169" s="71"/>
      <c r="E169" s="71"/>
    </row>
    <row r="170" spans="4:5">
      <c r="D170" s="71"/>
      <c r="E170" s="71"/>
    </row>
    <row r="171" spans="4:5">
      <c r="D171" s="71"/>
      <c r="E171" s="71"/>
    </row>
    <row r="172" spans="4:5">
      <c r="D172" s="71"/>
      <c r="E172" s="71"/>
    </row>
    <row r="173" spans="4:5">
      <c r="D173" s="71"/>
      <c r="E173" s="71"/>
    </row>
    <row r="174" spans="4:5">
      <c r="D174" s="71"/>
      <c r="E174" s="71"/>
    </row>
    <row r="175" spans="4:5">
      <c r="D175" s="71"/>
      <c r="E175" s="71"/>
    </row>
    <row r="176" spans="4:5">
      <c r="D176" s="71"/>
      <c r="E176" s="71"/>
    </row>
    <row r="177" spans="4:5">
      <c r="D177" s="71"/>
      <c r="E177" s="71"/>
    </row>
    <row r="178" spans="4:5">
      <c r="D178" s="71"/>
      <c r="E178" s="71"/>
    </row>
    <row r="179" spans="4:5">
      <c r="D179" s="71"/>
      <c r="E179" s="71"/>
    </row>
    <row r="180" spans="4:5">
      <c r="D180" s="71"/>
      <c r="E180" s="71"/>
    </row>
    <row r="181" spans="4:5">
      <c r="D181" s="71"/>
      <c r="E181" s="71"/>
    </row>
    <row r="182" spans="4:5">
      <c r="D182" s="71"/>
      <c r="E182" s="71"/>
    </row>
    <row r="183" spans="4:5">
      <c r="D183" s="71"/>
      <c r="E183" s="71"/>
    </row>
    <row r="184" spans="4:5">
      <c r="D184" s="71"/>
      <c r="E184" s="71"/>
    </row>
    <row r="185" spans="4:5">
      <c r="D185" s="71"/>
      <c r="E185" s="71"/>
    </row>
    <row r="186" spans="4:5">
      <c r="D186" s="71"/>
      <c r="E186" s="71"/>
    </row>
    <row r="187" spans="4:5">
      <c r="D187" s="71"/>
      <c r="E187" s="71"/>
    </row>
    <row r="188" spans="4:5">
      <c r="D188" s="71"/>
      <c r="E188" s="71"/>
    </row>
    <row r="189" spans="4:5">
      <c r="D189" s="71"/>
      <c r="E189" s="71"/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'Source-Protected'!$B$51:$B$64</xm:f>
          </x14:formula1>
          <xm:sqref>B4:B119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1"/>
  <sheetViews>
    <sheetView workbookViewId="0">
      <selection activeCell="F21" sqref="F21"/>
    </sheetView>
  </sheetViews>
  <sheetFormatPr defaultRowHeight="13.15"/>
  <cols>
    <col min="1" max="1" width="29.28515625" bestFit="1" customWidth="1"/>
    <col min="7" max="7" width="9.140625" style="70"/>
  </cols>
  <sheetData>
    <row r="1" spans="1:7">
      <c r="B1" s="170" t="s">
        <v>170</v>
      </c>
      <c r="C1" s="170" t="s">
        <v>171</v>
      </c>
      <c r="D1" s="170" t="s">
        <v>172</v>
      </c>
      <c r="E1" s="170" t="s">
        <v>173</v>
      </c>
      <c r="F1" s="170" t="s">
        <v>174</v>
      </c>
      <c r="G1" s="170" t="s">
        <v>197</v>
      </c>
    </row>
    <row r="2" spans="1:7">
      <c r="A2" s="178" t="s">
        <v>239</v>
      </c>
      <c r="B2" s="179">
        <f>SUM('Sponsor Budget'!K191-B3)</f>
        <v>0</v>
      </c>
      <c r="C2" s="179">
        <f>SUM('Sponsor Budget'!L191-C3)</f>
        <v>0</v>
      </c>
      <c r="D2" s="179">
        <f>SUM('Sponsor Budget'!M191-D3)</f>
        <v>0</v>
      </c>
      <c r="E2" s="179" t="e">
        <f>SUM('Sponsor Budget'!#REF!-E3)</f>
        <v>#REF!</v>
      </c>
      <c r="F2" s="179" t="e">
        <f>SUM('Sponsor Budget'!#REF!-F3)</f>
        <v>#REF!</v>
      </c>
      <c r="G2" s="180" t="e">
        <f>SUM(B2:F2)</f>
        <v>#REF!</v>
      </c>
    </row>
    <row r="3" spans="1:7">
      <c r="A3" s="181" t="s">
        <v>240</v>
      </c>
      <c r="B3" s="182">
        <f>SUM(B7:B21)</f>
        <v>0</v>
      </c>
      <c r="C3" s="182">
        <f t="shared" ref="C3:F3" si="0">SUM(C7:C21)</f>
        <v>0</v>
      </c>
      <c r="D3" s="182">
        <f t="shared" si="0"/>
        <v>0</v>
      </c>
      <c r="E3" s="182">
        <f t="shared" si="0"/>
        <v>0</v>
      </c>
      <c r="F3" s="182">
        <f t="shared" si="0"/>
        <v>0</v>
      </c>
      <c r="G3" s="183">
        <f>SUM(B3:F3)</f>
        <v>0</v>
      </c>
    </row>
    <row r="5" spans="1:7">
      <c r="A5" s="2" t="s">
        <v>241</v>
      </c>
      <c r="C5" s="2"/>
      <c r="D5" s="2"/>
      <c r="E5" s="2"/>
      <c r="F5" s="2"/>
    </row>
    <row r="6" spans="1:7" s="70" customFormat="1">
      <c r="A6" s="184" t="s">
        <v>242</v>
      </c>
      <c r="B6" s="170" t="s">
        <v>170</v>
      </c>
      <c r="C6" s="170" t="s">
        <v>171</v>
      </c>
      <c r="D6" s="170" t="s">
        <v>172</v>
      </c>
      <c r="E6" s="170" t="s">
        <v>173</v>
      </c>
      <c r="F6" s="170" t="s">
        <v>174</v>
      </c>
      <c r="G6" s="170" t="s">
        <v>197</v>
      </c>
    </row>
    <row r="7" spans="1:7">
      <c r="A7" s="178" t="str">
        <f>[1]Budget!A90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>
      <c r="A8" s="181" t="str">
        <f>[1]Budget!A92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1">SUM(B8:F8)</f>
        <v>0</v>
      </c>
    </row>
    <row r="9" spans="1:7">
      <c r="A9" s="178" t="str">
        <f>[1]Budget!A94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1"/>
        <v>0</v>
      </c>
    </row>
    <row r="10" spans="1:7">
      <c r="A10" s="181" t="str">
        <f>[1]Budget!A96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1"/>
        <v>0</v>
      </c>
    </row>
    <row r="11" spans="1:7">
      <c r="A11" s="178" t="str">
        <f>[1]Budget!A98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1"/>
        <v>0</v>
      </c>
    </row>
    <row r="12" spans="1:7">
      <c r="A12" s="181" t="str">
        <f>[1]Budget!A100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1"/>
        <v>0</v>
      </c>
    </row>
    <row r="13" spans="1:7">
      <c r="A13" s="178" t="str">
        <f>[1]Budget!A102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1"/>
        <v>0</v>
      </c>
    </row>
    <row r="14" spans="1:7">
      <c r="A14" s="181" t="str">
        <f>[1]Budget!A104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1"/>
        <v>0</v>
      </c>
    </row>
    <row r="15" spans="1:7">
      <c r="A15" s="178" t="str">
        <f>[1]Budget!A106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1"/>
        <v>0</v>
      </c>
    </row>
    <row r="16" spans="1:7">
      <c r="A16" s="181" t="str">
        <f>[1]Budget!A108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1"/>
        <v>0</v>
      </c>
    </row>
    <row r="17" spans="1:7">
      <c r="A17" s="178" t="str">
        <f>[1]Budget!A110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1"/>
        <v>0</v>
      </c>
    </row>
    <row r="18" spans="1:7">
      <c r="A18" s="181" t="str">
        <f>[1]Budget!A112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1"/>
        <v>0</v>
      </c>
    </row>
    <row r="19" spans="1:7">
      <c r="A19" s="178" t="str">
        <f>[1]Budget!A114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1"/>
        <v>0</v>
      </c>
    </row>
    <row r="20" spans="1:7">
      <c r="A20" s="181" t="str">
        <f>[1]Budget!A116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1"/>
        <v>0</v>
      </c>
    </row>
    <row r="21" spans="1:7">
      <c r="A21" s="178" t="str">
        <f>[1]Budget!A118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1"/>
  <sheetViews>
    <sheetView workbookViewId="0">
      <selection activeCell="J10" sqref="J10"/>
    </sheetView>
  </sheetViews>
  <sheetFormatPr defaultRowHeight="13.15"/>
  <cols>
    <col min="1" max="1" width="29.28515625" bestFit="1" customWidth="1"/>
    <col min="3" max="3" width="9.85546875" customWidth="1"/>
    <col min="4" max="4" width="12.28515625" bestFit="1" customWidth="1"/>
    <col min="7" max="7" width="9.140625" style="70"/>
  </cols>
  <sheetData>
    <row r="1" spans="1:7">
      <c r="B1" s="170" t="s">
        <v>197</v>
      </c>
      <c r="C1" s="170" t="s">
        <v>243</v>
      </c>
      <c r="D1" s="184" t="s">
        <v>244</v>
      </c>
      <c r="G1"/>
    </row>
    <row r="2" spans="1:7">
      <c r="A2" s="185" t="s">
        <v>245</v>
      </c>
      <c r="B2" s="179">
        <f>'Sponsor Budget'!N195</f>
        <v>0</v>
      </c>
      <c r="C2" s="401">
        <f>SUM(B2:B3)</f>
        <v>0</v>
      </c>
      <c r="D2" s="403" t="str">
        <f>IF(C2&lt;=(30%*'Sponsor Budget'!N197),"YES","NO")</f>
        <v>YES</v>
      </c>
      <c r="G2"/>
    </row>
    <row r="3" spans="1:7">
      <c r="A3" s="181" t="s">
        <v>240</v>
      </c>
      <c r="B3" s="182">
        <f>SUM(G7:G21)</f>
        <v>0</v>
      </c>
      <c r="C3" s="402"/>
      <c r="D3" s="404"/>
      <c r="G3"/>
    </row>
    <row r="5" spans="1:7">
      <c r="A5" s="2" t="s">
        <v>241</v>
      </c>
      <c r="C5" s="2"/>
      <c r="D5" s="2"/>
      <c r="E5" s="2"/>
      <c r="F5" s="2"/>
    </row>
    <row r="6" spans="1:7" s="70" customFormat="1">
      <c r="A6" s="184" t="s">
        <v>242</v>
      </c>
      <c r="B6" s="170" t="s">
        <v>170</v>
      </c>
      <c r="C6" s="170" t="s">
        <v>171</v>
      </c>
      <c r="D6" s="170" t="s">
        <v>172</v>
      </c>
      <c r="E6" s="170" t="s">
        <v>173</v>
      </c>
      <c r="F6" s="170" t="s">
        <v>174</v>
      </c>
      <c r="G6" s="170" t="s">
        <v>197</v>
      </c>
    </row>
    <row r="7" spans="1:7">
      <c r="A7" s="178" t="str">
        <f>[2]Budget!A90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>
      <c r="A8" s="181" t="str">
        <f>[2]Budget!A92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0">SUM(B8:F8)</f>
        <v>0</v>
      </c>
    </row>
    <row r="9" spans="1:7">
      <c r="A9" s="178" t="str">
        <f>[2]Budget!A94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0"/>
        <v>0</v>
      </c>
    </row>
    <row r="10" spans="1:7">
      <c r="A10" s="181" t="str">
        <f>[2]Budget!A96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0"/>
        <v>0</v>
      </c>
    </row>
    <row r="11" spans="1:7">
      <c r="A11" s="178" t="str">
        <f>[2]Budget!A98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0"/>
        <v>0</v>
      </c>
    </row>
    <row r="12" spans="1:7">
      <c r="A12" s="181" t="str">
        <f>[2]Budget!A100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0"/>
        <v>0</v>
      </c>
    </row>
    <row r="13" spans="1:7">
      <c r="A13" s="178" t="str">
        <f>[2]Budget!A102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0"/>
        <v>0</v>
      </c>
    </row>
    <row r="14" spans="1:7">
      <c r="A14" s="181" t="str">
        <f>[2]Budget!A104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0"/>
        <v>0</v>
      </c>
    </row>
    <row r="15" spans="1:7">
      <c r="A15" s="178" t="str">
        <f>[2]Budget!A106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0"/>
        <v>0</v>
      </c>
    </row>
    <row r="16" spans="1:7">
      <c r="A16" s="181" t="str">
        <f>[2]Budget!A108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0"/>
        <v>0</v>
      </c>
    </row>
    <row r="17" spans="1:7">
      <c r="A17" s="178" t="str">
        <f>[2]Budget!A110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0"/>
        <v>0</v>
      </c>
    </row>
    <row r="18" spans="1:7">
      <c r="A18" s="181" t="str">
        <f>[2]Budget!A112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0"/>
        <v>0</v>
      </c>
    </row>
    <row r="19" spans="1:7">
      <c r="A19" s="178" t="str">
        <f>[2]Budget!A114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0"/>
        <v>0</v>
      </c>
    </row>
    <row r="20" spans="1:7">
      <c r="A20" s="181" t="str">
        <f>[2]Budget!A116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0"/>
        <v>0</v>
      </c>
    </row>
    <row r="21" spans="1:7">
      <c r="A21" s="178" t="str">
        <f>[2]Budget!A118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0"/>
        <v>0</v>
      </c>
    </row>
  </sheetData>
  <mergeCells count="2">
    <mergeCell ref="C2:C3"/>
    <mergeCell ref="D2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E16"/>
  <sheetViews>
    <sheetView workbookViewId="0">
      <selection activeCell="C17" sqref="C17"/>
    </sheetView>
  </sheetViews>
  <sheetFormatPr defaultRowHeight="13.15"/>
  <cols>
    <col min="2" max="2" width="35.42578125" bestFit="1" customWidth="1"/>
    <col min="3" max="3" width="18.42578125" customWidth="1"/>
    <col min="4" max="4" width="17.7109375" bestFit="1" customWidth="1"/>
    <col min="5" max="5" width="18.140625" bestFit="1" customWidth="1"/>
  </cols>
  <sheetData>
    <row r="1" spans="2:5" ht="32.25" customHeight="1">
      <c r="B1" s="204" t="s">
        <v>167</v>
      </c>
    </row>
    <row r="2" spans="2:5" ht="31.9" thickBot="1">
      <c r="B2" s="190" t="s">
        <v>246</v>
      </c>
      <c r="C2" s="191" t="s">
        <v>247</v>
      </c>
      <c r="D2" s="191" t="s">
        <v>248</v>
      </c>
      <c r="E2" s="190" t="s">
        <v>22</v>
      </c>
    </row>
    <row r="3" spans="2:5" ht="16.149999999999999" thickBot="1">
      <c r="B3" s="192" t="s">
        <v>249</v>
      </c>
      <c r="C3" s="193">
        <v>0.1</v>
      </c>
      <c r="D3" s="215">
        <f>C3</f>
        <v>0.1</v>
      </c>
      <c r="E3" s="194">
        <f>D3*3</f>
        <v>0.30000000000000004</v>
      </c>
    </row>
    <row r="4" spans="2:5" ht="15.6">
      <c r="B4" s="195"/>
      <c r="C4" s="196"/>
      <c r="D4" s="196"/>
      <c r="E4" s="196"/>
    </row>
    <row r="5" spans="2:5" ht="16.149999999999999" thickBot="1">
      <c r="B5" s="190" t="s">
        <v>250</v>
      </c>
      <c r="C5" s="190"/>
      <c r="D5" s="190"/>
      <c r="E5" s="197" t="s">
        <v>22</v>
      </c>
    </row>
    <row r="6" spans="2:5" ht="16.149999999999999" thickBot="1">
      <c r="B6" s="192" t="s">
        <v>249</v>
      </c>
      <c r="C6" s="193">
        <v>0</v>
      </c>
      <c r="D6" s="215">
        <f>C6</f>
        <v>0</v>
      </c>
      <c r="E6" s="194">
        <f>D6*9</f>
        <v>0</v>
      </c>
    </row>
    <row r="7" spans="2:5" ht="15.6">
      <c r="B7" s="195"/>
      <c r="C7" s="196"/>
      <c r="D7" s="196"/>
      <c r="E7" s="196"/>
    </row>
    <row r="8" spans="2:5" ht="16.149999999999999" thickBot="1">
      <c r="B8" s="198" t="s">
        <v>152</v>
      </c>
      <c r="C8" s="198"/>
      <c r="D8" s="198"/>
      <c r="E8" s="199" t="s">
        <v>22</v>
      </c>
    </row>
    <row r="9" spans="2:5" ht="16.149999999999999" thickBot="1">
      <c r="B9" s="192" t="s">
        <v>249</v>
      </c>
      <c r="C9" s="200">
        <v>0</v>
      </c>
      <c r="D9" s="215">
        <f>C9</f>
        <v>0</v>
      </c>
      <c r="E9" s="194">
        <f>D9*12</f>
        <v>0</v>
      </c>
    </row>
    <row r="10" spans="2:5" ht="15.6">
      <c r="B10" s="195"/>
      <c r="C10" s="201"/>
      <c r="D10" s="201"/>
      <c r="E10" s="201"/>
    </row>
    <row r="11" spans="2:5" ht="15.6">
      <c r="B11" s="195"/>
      <c r="C11" s="196"/>
      <c r="D11" s="196"/>
      <c r="E11" s="196"/>
    </row>
    <row r="12" spans="2:5" ht="33.75" customHeight="1" thickBot="1">
      <c r="B12" s="190"/>
      <c r="C12" s="191" t="s">
        <v>251</v>
      </c>
      <c r="D12" s="191" t="s">
        <v>252</v>
      </c>
      <c r="E12" s="191" t="s">
        <v>253</v>
      </c>
    </row>
    <row r="13" spans="2:5" ht="16.149999999999999" thickBot="1">
      <c r="B13" s="192" t="s">
        <v>254</v>
      </c>
      <c r="C13" s="202">
        <f>(E3+E6)/12</f>
        <v>2.5000000000000005E-2</v>
      </c>
      <c r="D13" s="202">
        <f>C6</f>
        <v>0</v>
      </c>
      <c r="E13" s="202">
        <f>C3</f>
        <v>0.1</v>
      </c>
    </row>
    <row r="14" spans="2:5" ht="15.6">
      <c r="B14" s="195"/>
      <c r="C14" s="196"/>
      <c r="D14" s="196"/>
      <c r="E14" s="196"/>
    </row>
    <row r="15" spans="2:5" ht="31.9" thickBot="1">
      <c r="B15" s="198"/>
      <c r="C15" s="203" t="s">
        <v>23</v>
      </c>
      <c r="D15" s="203" t="s">
        <v>255</v>
      </c>
      <c r="E15" s="196"/>
    </row>
    <row r="16" spans="2:5" ht="16.149999999999999" thickBot="1">
      <c r="B16" s="192" t="s">
        <v>256</v>
      </c>
      <c r="C16" s="202">
        <f>(E9)/12</f>
        <v>0</v>
      </c>
      <c r="D16" s="202">
        <f>C9</f>
        <v>0</v>
      </c>
      <c r="E16" s="196"/>
    </row>
  </sheetData>
  <protectedRanges>
    <protectedRange sqref="C3 E13 C6 C9:C10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F870855F7C1448EB7DAB4AEC8DA7A" ma:contentTypeVersion="10" ma:contentTypeDescription="Create a new document." ma:contentTypeScope="" ma:versionID="acd37dbf21aa52bfc3e72a271e1bf586">
  <xsd:schema xmlns:xsd="http://www.w3.org/2001/XMLSchema" xmlns:xs="http://www.w3.org/2001/XMLSchema" xmlns:p="http://schemas.microsoft.com/office/2006/metadata/properties" xmlns:ns2="c14fe013-1288-4ad5-9c85-d23b99f5ecdc" targetNamespace="http://schemas.microsoft.com/office/2006/metadata/properties" ma:root="true" ma:fieldsID="03e5c88540ce93e7b41cca82269dd653" ns2:_="">
    <xsd:import namespace="c14fe013-1288-4ad5-9c85-d23b99f5e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fe013-1288-4ad5-9c85-d23b99f5ec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6c1bbba-1a2d-496b-84ee-32d915066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4fe013-1288-4ad5-9c85-d23b99f5ec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5372AD-0A09-46B9-8457-2D2BEBB4ACD6}"/>
</file>

<file path=customXml/itemProps2.xml><?xml version="1.0" encoding="utf-8"?>
<ds:datastoreItem xmlns:ds="http://schemas.openxmlformats.org/officeDocument/2006/customXml" ds:itemID="{12D471CA-B6BF-4679-A261-113B8B030AFA}"/>
</file>

<file path=customXml/itemProps3.xml><?xml version="1.0" encoding="utf-8"?>
<ds:datastoreItem xmlns:ds="http://schemas.openxmlformats.org/officeDocument/2006/customXml" ds:itemID="{DCE723DC-36F4-48A0-B39A-C562FBD4A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TCS LAN Administration</dc:creator>
  <cp:keywords/>
  <dc:description/>
  <cp:lastModifiedBy/>
  <cp:revision/>
  <dcterms:created xsi:type="dcterms:W3CDTF">1999-06-07T20:07:09Z</dcterms:created>
  <dcterms:modified xsi:type="dcterms:W3CDTF">2025-12-11T21:38:15Z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0x0101003C0F870855F7C1448EB7DAB4AEC8DA7A</vt:lpwstr>
  </property>
  <property fmtid="{D5CDD505-2E9C-101B-9397-08002B2CF9AE}" pid="3" name="MediaServiceImageTags">
    <vt:lpwstr/>
  </property>
</Properties>
</file>